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showInkAnnotation="0" autoCompressPictures="0"/>
  <bookViews>
    <workbookView xWindow="0" yWindow="0" windowWidth="25605" windowHeight="14700" tabRatio="500"/>
  </bookViews>
  <sheets>
    <sheet name="hydrography" sheetId="1" r:id="rId1"/>
    <sheet name="phytoplankton" sheetId="2" r:id="rId2"/>
  </sheet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GG110" i="2"/>
  <c r="GG109"/>
  <c r="GG108"/>
  <c r="GG107"/>
  <c r="GG106"/>
  <c r="GG105"/>
  <c r="CY110"/>
  <c r="CY109"/>
  <c r="CY108"/>
  <c r="CY107"/>
  <c r="CY106"/>
  <c r="CY105"/>
  <c r="GM110"/>
  <c r="GM109"/>
  <c r="GM108"/>
  <c r="GM107"/>
  <c r="GM106"/>
  <c r="GM105"/>
  <c r="GI110"/>
  <c r="GI109"/>
  <c r="GI108"/>
  <c r="GI107"/>
  <c r="GI106"/>
  <c r="GI105"/>
  <c r="GU110"/>
  <c r="GU109"/>
  <c r="GU108"/>
  <c r="GU107"/>
  <c r="GU106"/>
  <c r="GU105"/>
  <c r="GT110"/>
  <c r="GT109"/>
  <c r="GT108"/>
  <c r="GT107"/>
  <c r="GT106"/>
  <c r="GT105"/>
  <c r="GG104"/>
  <c r="GG103"/>
  <c r="GG102"/>
  <c r="GG101"/>
  <c r="GU104"/>
  <c r="GU103"/>
  <c r="GU102"/>
  <c r="GU101"/>
  <c r="GS104"/>
  <c r="GS103"/>
  <c r="GS102"/>
  <c r="GS101"/>
  <c r="CY100"/>
  <c r="CY99"/>
  <c r="CY98"/>
  <c r="CY97"/>
  <c r="CY96"/>
  <c r="CY95"/>
  <c r="CY94"/>
  <c r="GG100"/>
  <c r="GG99"/>
  <c r="GG98"/>
  <c r="GG97"/>
  <c r="GG96"/>
  <c r="GG95"/>
  <c r="GG94"/>
  <c r="GS100"/>
  <c r="GS99"/>
  <c r="GS98"/>
  <c r="GS97"/>
  <c r="GS96"/>
  <c r="GS95"/>
  <c r="GS94"/>
  <c r="GU100"/>
  <c r="GU99"/>
  <c r="GU98"/>
  <c r="GU97"/>
  <c r="GU96"/>
  <c r="GU95"/>
  <c r="GU94"/>
  <c r="FQ93"/>
  <c r="FQ91"/>
  <c r="FQ90"/>
  <c r="FQ87"/>
  <c r="FQ86"/>
  <c r="FQ85"/>
  <c r="FQ84"/>
  <c r="FQ78"/>
  <c r="FQ77"/>
  <c r="GU76"/>
  <c r="GT76"/>
  <c r="GU77"/>
  <c r="GT77"/>
  <c r="GU78"/>
  <c r="GT78"/>
  <c r="GT79"/>
  <c r="GU80"/>
  <c r="GT80"/>
  <c r="GU81"/>
  <c r="GT81"/>
  <c r="GU82"/>
  <c r="GT82"/>
  <c r="GU83"/>
  <c r="GT83"/>
  <c r="GU84"/>
  <c r="GT84"/>
  <c r="GU85"/>
  <c r="GT85"/>
  <c r="GU86"/>
  <c r="GT86"/>
  <c r="GU88"/>
  <c r="GT88"/>
  <c r="GU89"/>
  <c r="GT89"/>
  <c r="GU90"/>
  <c r="GT90"/>
  <c r="GU91"/>
  <c r="GU92"/>
  <c r="GT91"/>
  <c r="GT92"/>
  <c r="GM89"/>
  <c r="GM88"/>
  <c r="GM83"/>
  <c r="GM82"/>
  <c r="GM81"/>
  <c r="GM76"/>
  <c r="GI76"/>
  <c r="GI77"/>
  <c r="GI78"/>
  <c r="GI79"/>
  <c r="GI80"/>
  <c r="GI81"/>
  <c r="GI82"/>
  <c r="GI83"/>
  <c r="GI84"/>
  <c r="GI85"/>
  <c r="GI86"/>
  <c r="GI87"/>
  <c r="GI88"/>
  <c r="GI89"/>
  <c r="GI90"/>
  <c r="GI91"/>
  <c r="GI92"/>
  <c r="GI93"/>
  <c r="GG92"/>
  <c r="GG91"/>
  <c r="GG90"/>
  <c r="GG89"/>
  <c r="GG88"/>
  <c r="GG87"/>
  <c r="GG86"/>
  <c r="GG85"/>
  <c r="GG84"/>
  <c r="GG83"/>
  <c r="GG82"/>
  <c r="GG81"/>
  <c r="GG80"/>
  <c r="GG79"/>
  <c r="GG78"/>
  <c r="GG77"/>
  <c r="GG76"/>
  <c r="FQ89"/>
  <c r="FQ88"/>
  <c r="FQ83"/>
  <c r="FQ82"/>
  <c r="FQ81"/>
  <c r="FQ76"/>
  <c r="CY89"/>
  <c r="CY88"/>
  <c r="CY83"/>
  <c r="CY82"/>
  <c r="CY81"/>
  <c r="CY76"/>
  <c r="L1211" i="1"/>
  <c r="L1210"/>
  <c r="L1209"/>
  <c r="L1208"/>
  <c r="L1207"/>
  <c r="J1211"/>
  <c r="J1210"/>
  <c r="J1209"/>
  <c r="J1208"/>
  <c r="J1207"/>
  <c r="L1206"/>
  <c r="L1205"/>
  <c r="J1206"/>
  <c r="J1205"/>
  <c r="L1204"/>
  <c r="L1203"/>
  <c r="L1202"/>
  <c r="L1201"/>
  <c r="L1200"/>
  <c r="J1204"/>
  <c r="J1203"/>
  <c r="J1202"/>
  <c r="J1201"/>
  <c r="J1200"/>
  <c r="L1199"/>
  <c r="L1198"/>
  <c r="J1199"/>
  <c r="J1198"/>
  <c r="L1197"/>
  <c r="L1196"/>
  <c r="J1197"/>
  <c r="J1196"/>
  <c r="L1195"/>
  <c r="L1194"/>
  <c r="L1193"/>
  <c r="L1192"/>
  <c r="L1191"/>
  <c r="J1195"/>
  <c r="J1194"/>
  <c r="J1193"/>
  <c r="J1192"/>
  <c r="J1191"/>
</calcChain>
</file>

<file path=xl/comments1.xml><?xml version="1.0" encoding="utf-8"?>
<comments xmlns="http://schemas.openxmlformats.org/spreadsheetml/2006/main">
  <authors>
    <author>Nita Shala</author>
  </authors>
  <commentList>
    <comment ref="C1047" authorId="0">
      <text>
        <r>
          <rPr>
            <b/>
            <sz val="9"/>
            <color indexed="81"/>
            <rFont val="Calibri"/>
            <family val="2"/>
          </rPr>
          <t>Nita Shala:</t>
        </r>
        <r>
          <rPr>
            <sz val="9"/>
            <color indexed="81"/>
            <rFont val="Calibri"/>
            <family val="2"/>
          </rPr>
          <t xml:space="preserve">
 se kartet i fig 20</t>
        </r>
      </text>
    </comment>
    <comment ref="I1621" authorId="0">
      <text>
        <r>
          <rPr>
            <b/>
            <sz val="9"/>
            <color indexed="81"/>
            <rFont val="Calibri"/>
            <family val="2"/>
          </rPr>
          <t>Nita Shala:</t>
        </r>
        <r>
          <rPr>
            <sz val="9"/>
            <color indexed="81"/>
            <rFont val="Calibri"/>
            <family val="2"/>
          </rPr>
          <t xml:space="preserve">
average from 0-8m depth</t>
        </r>
      </text>
    </comment>
    <comment ref="J2131" authorId="0">
      <text>
        <r>
          <rPr>
            <b/>
            <sz val="9"/>
            <color indexed="81"/>
            <rFont val="Calibri"/>
            <family val="2"/>
          </rPr>
          <t>Nita Shala:</t>
        </r>
        <r>
          <rPr>
            <sz val="9"/>
            <color indexed="81"/>
            <rFont val="Calibri"/>
            <family val="2"/>
          </rPr>
          <t xml:space="preserve">
temperatur og oksygen er bare representert i grafer</t>
        </r>
      </text>
    </comment>
  </commentList>
</comments>
</file>

<file path=xl/comments2.xml><?xml version="1.0" encoding="utf-8"?>
<comments xmlns="http://schemas.openxmlformats.org/spreadsheetml/2006/main">
  <authors>
    <author>Nita Shala</author>
  </authors>
  <commentList>
    <comment ref="FB1" authorId="0">
      <text>
        <r>
          <rPr>
            <b/>
            <sz val="9"/>
            <color indexed="81"/>
            <rFont val="Calibri"/>
            <family val="2"/>
          </rPr>
          <t>Nita Shala:</t>
        </r>
        <r>
          <rPr>
            <sz val="9"/>
            <color indexed="81"/>
            <rFont val="Calibri"/>
            <family val="2"/>
          </rPr>
          <t xml:space="preserve">
skal dette være Leptocylindrums danicus...</t>
        </r>
      </text>
    </comment>
    <comment ref="C94" authorId="0">
      <text>
        <r>
          <rPr>
            <b/>
            <sz val="9"/>
            <color indexed="81"/>
            <rFont val="Calibri"/>
            <family val="2"/>
          </rPr>
          <t>Nita Shala:</t>
        </r>
        <r>
          <rPr>
            <sz val="9"/>
            <color indexed="81"/>
            <rFont val="Calibri"/>
            <family val="2"/>
          </rPr>
          <t xml:space="preserve">
The mGNITUDE OF POLUTION , the hydrography and topology of the area have already been described by Braarud and Ruud (1937), Braarud (1945), brarud og Føyn (1951) and Beyer and Føyn (1951)</t>
        </r>
      </text>
    </comment>
    <comment ref="BP135" authorId="0">
      <text>
        <r>
          <rPr>
            <b/>
            <sz val="9"/>
            <color indexed="81"/>
            <rFont val="Calibri"/>
            <family val="2"/>
          </rPr>
          <t>Nita Shala:</t>
        </r>
        <r>
          <rPr>
            <sz val="9"/>
            <color indexed="81"/>
            <rFont val="Calibri"/>
            <family val="2"/>
          </rPr>
          <t xml:space="preserve">
?</t>
        </r>
      </text>
    </comment>
    <comment ref="BV135" authorId="0">
      <text>
        <r>
          <rPr>
            <b/>
            <sz val="9"/>
            <color indexed="81"/>
            <rFont val="Calibri"/>
            <family val="2"/>
          </rPr>
          <t>Nita Shala:</t>
        </r>
        <r>
          <rPr>
            <sz val="9"/>
            <color indexed="81"/>
            <rFont val="Calibri"/>
            <family val="2"/>
          </rPr>
          <t xml:space="preserve">
?</t>
        </r>
      </text>
    </comment>
    <comment ref="FW135" authorId="0">
      <text>
        <r>
          <rPr>
            <b/>
            <sz val="9"/>
            <color indexed="81"/>
            <rFont val="Calibri"/>
            <family val="2"/>
          </rPr>
          <t>Nita Shala:</t>
        </r>
        <r>
          <rPr>
            <sz val="9"/>
            <color indexed="81"/>
            <rFont val="Calibri"/>
            <family val="2"/>
          </rPr>
          <t xml:space="preserve">
?</t>
        </r>
      </text>
    </comment>
  </commentList>
</comments>
</file>

<file path=xl/sharedStrings.xml><?xml version="1.0" encoding="utf-8"?>
<sst xmlns="http://schemas.openxmlformats.org/spreadsheetml/2006/main" count="25425" uniqueCount="1143">
  <si>
    <t>tid</t>
  </si>
  <si>
    <t>oveordnet sted</t>
  </si>
  <si>
    <t>densitet</t>
  </si>
  <si>
    <t>metode</t>
  </si>
  <si>
    <t>Forfatter</t>
  </si>
  <si>
    <t>År</t>
  </si>
  <si>
    <t>Tittel</t>
  </si>
  <si>
    <t>Tidsskrift</t>
  </si>
  <si>
    <t>Volum</t>
  </si>
  <si>
    <t>Sider</t>
  </si>
  <si>
    <t>C (X)</t>
  </si>
  <si>
    <t>Kvalsund K. W.</t>
  </si>
  <si>
    <t>The chemistry, distribution and budget of phosphorus in the inner Oslofjord</t>
  </si>
  <si>
    <t>H96</t>
  </si>
  <si>
    <t>Breddegrad</t>
  </si>
  <si>
    <t>lengdegrad</t>
  </si>
  <si>
    <t>bunnefjorden</t>
  </si>
  <si>
    <t>Indre Oslofjord</t>
  </si>
  <si>
    <t>NA</t>
  </si>
  <si>
    <t>26.64</t>
  </si>
  <si>
    <t>saltholdighet (%)</t>
  </si>
  <si>
    <t>temperatur ©</t>
  </si>
  <si>
    <t>stasjon som nevnt i HO</t>
  </si>
  <si>
    <t>K1</t>
  </si>
  <si>
    <t>K2</t>
  </si>
  <si>
    <t>K3</t>
  </si>
  <si>
    <t>K4</t>
  </si>
  <si>
    <t>K5</t>
  </si>
  <si>
    <t>K6</t>
  </si>
  <si>
    <t>K7</t>
  </si>
  <si>
    <t>K8</t>
  </si>
  <si>
    <t>K9</t>
  </si>
  <si>
    <t>I1</t>
  </si>
  <si>
    <t>I2</t>
  </si>
  <si>
    <t>I3</t>
  </si>
  <si>
    <t>I4</t>
  </si>
  <si>
    <t>I5</t>
  </si>
  <si>
    <t>W</t>
  </si>
  <si>
    <t>X</t>
  </si>
  <si>
    <t>Y</t>
  </si>
  <si>
    <t>Z</t>
  </si>
  <si>
    <t>30, 87</t>
  </si>
  <si>
    <t>0.13</t>
  </si>
  <si>
    <t>AOU(ml/l)</t>
  </si>
  <si>
    <t>Sigma-t (tetthet)</t>
  </si>
  <si>
    <t>Braarud T</t>
  </si>
  <si>
    <t>Pollution effect upon the phytoplankton of the Oslofjord</t>
  </si>
  <si>
    <t>Ref.Plankton Com.ICES.Stencil</t>
  </si>
  <si>
    <t xml:space="preserve"> </t>
  </si>
  <si>
    <t>kommentar</t>
  </si>
  <si>
    <t>avventer å registrere evt. Data</t>
  </si>
  <si>
    <t>Throndsen J.</t>
  </si>
  <si>
    <t>Mikroflagellatenes forekomst i Oslofjorden.</t>
  </si>
  <si>
    <t>Blyttia</t>
  </si>
  <si>
    <t>s. 237-246</t>
  </si>
  <si>
    <t>A146</t>
  </si>
  <si>
    <t>A113</t>
  </si>
  <si>
    <t>Olisthodiscus luteus</t>
  </si>
  <si>
    <t>Pseudopedinella pyriformis</t>
  </si>
  <si>
    <t>Gyrodinium estuariale</t>
  </si>
  <si>
    <t>Pyramimonas sp.</t>
  </si>
  <si>
    <t>Cryptomonas acuta</t>
  </si>
  <si>
    <t>Dicrateria inornata</t>
  </si>
  <si>
    <t>Ochromonas minima</t>
  </si>
  <si>
    <t>Calycomonas vangoorii</t>
  </si>
  <si>
    <t>Heteromastix pyriformis</t>
  </si>
  <si>
    <t>Hemiselmis virescens</t>
  </si>
  <si>
    <t>Pedinomonas mikron</t>
  </si>
  <si>
    <t>Micromonas pusilla</t>
  </si>
  <si>
    <t>sampleDato</t>
  </si>
  <si>
    <t>1964/1965</t>
  </si>
  <si>
    <t>Nakkholmen</t>
  </si>
  <si>
    <t>dyp m</t>
  </si>
  <si>
    <t>fytoflagellater</t>
  </si>
  <si>
    <t>Nesodden</t>
  </si>
  <si>
    <t>Lysakerfjorden</t>
  </si>
  <si>
    <t>Hallangspollen</t>
  </si>
  <si>
    <t>Elle</t>
  </si>
  <si>
    <t>Drøbak</t>
  </si>
  <si>
    <t>Filvet</t>
  </si>
  <si>
    <t>Productivity and abundance of ultra-and nanoplankton in Oslofjorden</t>
  </si>
  <si>
    <t>Sarsia</t>
  </si>
  <si>
    <t>s. 273-284</t>
  </si>
  <si>
    <t>A159</t>
  </si>
  <si>
    <t>Bipedinomonas</t>
  </si>
  <si>
    <t>Crypotmonas</t>
  </si>
  <si>
    <t>Emiliania huxleyi</t>
  </si>
  <si>
    <t>Katodinium estuariale</t>
  </si>
  <si>
    <t>Mantoniella squamata</t>
  </si>
  <si>
    <t>Ochromonas</t>
  </si>
  <si>
    <t>Pedinomonas</t>
  </si>
  <si>
    <t>Rhodella</t>
  </si>
  <si>
    <t>Cyanophyycean (smal)</t>
  </si>
  <si>
    <t>Actinomonas</t>
  </si>
  <si>
    <t>centric diatomes (smal)</t>
  </si>
  <si>
    <t>Pennate diatomes (small)</t>
  </si>
  <si>
    <t>Dunaliella</t>
  </si>
  <si>
    <t>Heterocapsa</t>
  </si>
  <si>
    <t>Isoselmis</t>
  </si>
  <si>
    <t>nannochloris</t>
  </si>
  <si>
    <t>Pseudoscourfieldia</t>
  </si>
  <si>
    <t>Stichococcus</t>
  </si>
  <si>
    <t>Synechococcus</t>
  </si>
  <si>
    <t>Heterotrophic flagellates</t>
  </si>
  <si>
    <t>Carteria</t>
  </si>
  <si>
    <t>Mantoniella</t>
  </si>
  <si>
    <t>Olisthodiscus</t>
  </si>
  <si>
    <t>Tetraselmis</t>
  </si>
  <si>
    <t>Steilene Oslofjorden</t>
  </si>
  <si>
    <t>Elle Oslofjorden</t>
  </si>
  <si>
    <t>Nakkholmen Oslofjorden</t>
  </si>
  <si>
    <t>Gyrodinium</t>
  </si>
  <si>
    <t>Pseudopedinella</t>
  </si>
  <si>
    <t>Braarud T., J.T. Ruud</t>
  </si>
  <si>
    <t>The hydrogrpahic conditions and aeration of the Oslofjord 1933-34</t>
  </si>
  <si>
    <t>Hvalrådets skrifter, Det Norske Vidensk. Akad. Oslo</t>
  </si>
  <si>
    <t>s. 1-56</t>
  </si>
  <si>
    <t>A6</t>
  </si>
  <si>
    <t>Dato("yyyy.mm.dd")</t>
  </si>
  <si>
    <t>"1933.06.14"</t>
  </si>
  <si>
    <t>Bonne_Fjord</t>
  </si>
  <si>
    <t>st.1</t>
  </si>
  <si>
    <t>saltholdighet (0/00)</t>
  </si>
  <si>
    <t>oxygen(ml/l)</t>
  </si>
  <si>
    <t>oxygen(%Sat)</t>
  </si>
  <si>
    <t>"14:45:00"</t>
  </si>
  <si>
    <t>"17:15:00"</t>
  </si>
  <si>
    <t>Katten</t>
  </si>
  <si>
    <t>st.2</t>
  </si>
  <si>
    <t>"18:22:30"</t>
  </si>
  <si>
    <t>Oslo_Harbour</t>
  </si>
  <si>
    <t>st.3</t>
  </si>
  <si>
    <t>st.4</t>
  </si>
  <si>
    <t>Lysaker_Fjord</t>
  </si>
  <si>
    <t>"19:22:30"</t>
  </si>
  <si>
    <t>"1933.06.15"</t>
  </si>
  <si>
    <t>"11:00:00"</t>
  </si>
  <si>
    <t>Steilene</t>
  </si>
  <si>
    <t>st.5</t>
  </si>
  <si>
    <t>Gråøy_Channel</t>
  </si>
  <si>
    <t>st.6</t>
  </si>
  <si>
    <t>"16:22:30"</t>
  </si>
  <si>
    <t>Håøy_Bay</t>
  </si>
  <si>
    <t>st.7</t>
  </si>
  <si>
    <t>"18:30:00"</t>
  </si>
  <si>
    <t>Drøbak_Sound</t>
  </si>
  <si>
    <t>sr.8</t>
  </si>
  <si>
    <t>"1933.06.16"</t>
  </si>
  <si>
    <t>"08:30:00"</t>
  </si>
  <si>
    <t>Drams_Fjord</t>
  </si>
  <si>
    <t>st.9</t>
  </si>
  <si>
    <t>"12:55:00"</t>
  </si>
  <si>
    <t>Breiangen</t>
  </si>
  <si>
    <t>st.10</t>
  </si>
  <si>
    <t>"16:45:00"</t>
  </si>
  <si>
    <t>Rauer</t>
  </si>
  <si>
    <t>st.11</t>
  </si>
  <si>
    <t>"21:30:00"</t>
  </si>
  <si>
    <t>Ferder</t>
  </si>
  <si>
    <t>st.12</t>
  </si>
  <si>
    <t>"11:45:00"</t>
  </si>
  <si>
    <t>st.13</t>
  </si>
  <si>
    <t>"12:45:00"</t>
  </si>
  <si>
    <t>st.14</t>
  </si>
  <si>
    <t>"14:15:00"</t>
  </si>
  <si>
    <t>st.17</t>
  </si>
  <si>
    <t>"16:05:00"</t>
  </si>
  <si>
    <t>s.16</t>
  </si>
  <si>
    <t>st.15</t>
  </si>
  <si>
    <t>"17:30:00"</t>
  </si>
  <si>
    <t>"1933.07.17"</t>
  </si>
  <si>
    <t>"19:00:00"</t>
  </si>
  <si>
    <t>st.18</t>
  </si>
  <si>
    <t>"20:10:00"</t>
  </si>
  <si>
    <t>st.19</t>
  </si>
  <si>
    <t>"09:30:00"</t>
  </si>
  <si>
    <t>st.20</t>
  </si>
  <si>
    <t>"1933.07.18"</t>
  </si>
  <si>
    <t>"11:30:00"</t>
  </si>
  <si>
    <t>st.21</t>
  </si>
  <si>
    <t>"14:40:00"</t>
  </si>
  <si>
    <t>st.22</t>
  </si>
  <si>
    <t>st.23</t>
  </si>
  <si>
    <t>"1933.10.10"</t>
  </si>
  <si>
    <t>"10:40:00"</t>
  </si>
  <si>
    <t>st.24</t>
  </si>
  <si>
    <t>st.25</t>
  </si>
  <si>
    <t>"14:35:00"</t>
  </si>
  <si>
    <t>st.26</t>
  </si>
  <si>
    <t>"15:10:00"</t>
  </si>
  <si>
    <t>st.27</t>
  </si>
  <si>
    <t>"16:40:00"</t>
  </si>
  <si>
    <t>st.28</t>
  </si>
  <si>
    <t>"1933.10.11"</t>
  </si>
  <si>
    <t>"08:00:00"</t>
  </si>
  <si>
    <t>st.29</t>
  </si>
  <si>
    <t>st.30</t>
  </si>
  <si>
    <t>st.31</t>
  </si>
  <si>
    <t>"12:50:00"</t>
  </si>
  <si>
    <t>st.32</t>
  </si>
  <si>
    <t>"1933.10:13"</t>
  </si>
  <si>
    <t>"11:50:00"</t>
  </si>
  <si>
    <t>st.33</t>
  </si>
  <si>
    <t>"1933.12.05"</t>
  </si>
  <si>
    <t>"10:45:00"</t>
  </si>
  <si>
    <t>st.34</t>
  </si>
  <si>
    <t>"11:35:00"</t>
  </si>
  <si>
    <t>st.35</t>
  </si>
  <si>
    <t>"14:25:00"</t>
  </si>
  <si>
    <t>st.36</t>
  </si>
  <si>
    <t>"16:30:00"</t>
  </si>
  <si>
    <t>st.37</t>
  </si>
  <si>
    <t>"1933.12.06"</t>
  </si>
  <si>
    <t>"11:15:00"</t>
  </si>
  <si>
    <t>st.38</t>
  </si>
  <si>
    <t>"14:55:00"</t>
  </si>
  <si>
    <t>st.39</t>
  </si>
  <si>
    <t>"1933.12.08"</t>
  </si>
  <si>
    <t>st.40</t>
  </si>
  <si>
    <t>"10:15:00"</t>
  </si>
  <si>
    <t>st.41</t>
  </si>
  <si>
    <t>"11:10:00"</t>
  </si>
  <si>
    <t>st.42</t>
  </si>
  <si>
    <t>"12:00:00"</t>
  </si>
  <si>
    <t>st.43</t>
  </si>
  <si>
    <t>"13:15:00"</t>
  </si>
  <si>
    <t>st.44</t>
  </si>
  <si>
    <t>"1934.02.20"</t>
  </si>
  <si>
    <t>"10:25:00"</t>
  </si>
  <si>
    <t>st.45</t>
  </si>
  <si>
    <t>st.46</t>
  </si>
  <si>
    <t>"13:22:00"</t>
  </si>
  <si>
    <t>st.47</t>
  </si>
  <si>
    <t>"15:00:00"</t>
  </si>
  <si>
    <t>st.48</t>
  </si>
  <si>
    <t>"1934.02.21"</t>
  </si>
  <si>
    <t>"10:00:00"</t>
  </si>
  <si>
    <t>st.49</t>
  </si>
  <si>
    <t>"14:10:00"</t>
  </si>
  <si>
    <t>st.50</t>
  </si>
  <si>
    <t>"1934.02.23"</t>
  </si>
  <si>
    <t>"10:50:00"</t>
  </si>
  <si>
    <t>st.51</t>
  </si>
  <si>
    <t>"11:55:00"</t>
  </si>
  <si>
    <t>st.52</t>
  </si>
  <si>
    <t>"12:40:00"</t>
  </si>
  <si>
    <t>st.53</t>
  </si>
  <si>
    <t>"13:30:00"</t>
  </si>
  <si>
    <t>st.54</t>
  </si>
  <si>
    <t>st.55</t>
  </si>
  <si>
    <t>"1934.04.07"</t>
  </si>
  <si>
    <t>"07:45:00"</t>
  </si>
  <si>
    <t>st.56</t>
  </si>
  <si>
    <t>st.57</t>
  </si>
  <si>
    <t>"14:05:002</t>
  </si>
  <si>
    <t>st.58</t>
  </si>
  <si>
    <t>"15:45:00"</t>
  </si>
  <si>
    <t>st.59</t>
  </si>
  <si>
    <t>"1934.04.09"</t>
  </si>
  <si>
    <t>"09:00:00"</t>
  </si>
  <si>
    <t>st.60</t>
  </si>
  <si>
    <t>st.61</t>
  </si>
  <si>
    <t>st.62</t>
  </si>
  <si>
    <t>st.63</t>
  </si>
  <si>
    <t>"14:05:00"</t>
  </si>
  <si>
    <t>st.64</t>
  </si>
  <si>
    <t>st.65</t>
  </si>
  <si>
    <t>st.66</t>
  </si>
  <si>
    <t>"16:10:00"</t>
  </si>
  <si>
    <t>"1934.04.12"</t>
  </si>
  <si>
    <t>"09:05:00"</t>
  </si>
  <si>
    <t>st.83</t>
  </si>
  <si>
    <t>"09:45:00"</t>
  </si>
  <si>
    <t>st.84</t>
  </si>
  <si>
    <t>"10:20:00"</t>
  </si>
  <si>
    <t>st.85</t>
  </si>
  <si>
    <t>st.86</t>
  </si>
  <si>
    <t>st.87</t>
  </si>
  <si>
    <t>st.88</t>
  </si>
  <si>
    <t>st.89</t>
  </si>
  <si>
    <t>"12:15:00"</t>
  </si>
  <si>
    <t>"12:35:00"</t>
  </si>
  <si>
    <t>st.90</t>
  </si>
  <si>
    <t>st.91</t>
  </si>
  <si>
    <t>"13:40:00"</t>
  </si>
  <si>
    <t>st.92</t>
  </si>
  <si>
    <t>st.93</t>
  </si>
  <si>
    <t>st.94</t>
  </si>
  <si>
    <t>"15:15:00"</t>
  </si>
  <si>
    <t>st.95</t>
  </si>
  <si>
    <t>st.96</t>
  </si>
  <si>
    <t>"1934.05.28"</t>
  </si>
  <si>
    <t>st.97</t>
  </si>
  <si>
    <t>"10:55:00"</t>
  </si>
  <si>
    <t>st.98</t>
  </si>
  <si>
    <t>"13:10:00"</t>
  </si>
  <si>
    <t>st.99</t>
  </si>
  <si>
    <t>"14:00:00"</t>
  </si>
  <si>
    <t>st.100</t>
  </si>
  <si>
    <t>"15:30:00"</t>
  </si>
  <si>
    <t>st.101</t>
  </si>
  <si>
    <t>st.102</t>
  </si>
  <si>
    <t>st.103</t>
  </si>
  <si>
    <t>"17:50:002</t>
  </si>
  <si>
    <t>"19:40:00"</t>
  </si>
  <si>
    <t>st.104</t>
  </si>
  <si>
    <t>st.105</t>
  </si>
  <si>
    <t>"20:50:00"</t>
  </si>
  <si>
    <t>"1934.05.29"</t>
  </si>
  <si>
    <t>"09:55:00"</t>
  </si>
  <si>
    <t>st.106</t>
  </si>
  <si>
    <t>st.107</t>
  </si>
  <si>
    <t>"1975.10.29"</t>
  </si>
  <si>
    <t>"1976.06.17"</t>
  </si>
  <si>
    <t>"1976.10.19"</t>
  </si>
  <si>
    <t>"1977.04.18"</t>
  </si>
  <si>
    <t>"1976.11.16"</t>
  </si>
  <si>
    <t>"1976.07.01"</t>
  </si>
  <si>
    <t>"1976.06.29"</t>
  </si>
  <si>
    <t>"1976.06.08"</t>
  </si>
  <si>
    <t>"1976.06.28"</t>
  </si>
  <si>
    <t>"1976.06.30"</t>
  </si>
  <si>
    <t>"1976.11.18"</t>
  </si>
  <si>
    <t>"1976.06.27"</t>
  </si>
  <si>
    <t>"1976.03.26"</t>
  </si>
  <si>
    <t>"1976.07.02"</t>
  </si>
  <si>
    <t>"1976.11.15"</t>
  </si>
  <si>
    <t>"1976.11.12"</t>
  </si>
  <si>
    <t>"1976.03.09"</t>
  </si>
  <si>
    <t>"1976.03.10"</t>
  </si>
  <si>
    <t>"1964.04.01"</t>
  </si>
  <si>
    <t>"1964.07.01"</t>
  </si>
  <si>
    <t>"1964.10.01"</t>
  </si>
  <si>
    <t>"1965.01.01"</t>
  </si>
  <si>
    <t>"1973.11.08"</t>
  </si>
  <si>
    <t>"1974.01.24"</t>
  </si>
  <si>
    <t>"1974.03.21"</t>
  </si>
  <si>
    <t>"1974.06.12"</t>
  </si>
  <si>
    <t>"1973.11.07"</t>
  </si>
  <si>
    <t>"1974.01.23"</t>
  </si>
  <si>
    <t>"1974.03.20"</t>
  </si>
  <si>
    <t>"1974.06.11"</t>
  </si>
  <si>
    <t>"1974.08.14"</t>
  </si>
  <si>
    <t>"1973.09.18"</t>
  </si>
  <si>
    <t>"1973.11.06"</t>
  </si>
  <si>
    <t>"1974.01.21"</t>
  </si>
  <si>
    <t>"1974.03.19"</t>
  </si>
  <si>
    <t>"1974.06.10"</t>
  </si>
  <si>
    <t>"1974.08.13"</t>
  </si>
  <si>
    <t>"1953.01.06"</t>
  </si>
  <si>
    <t>Hunnebunnen</t>
  </si>
  <si>
    <t>"1953.05.16"</t>
  </si>
  <si>
    <t>"1952.06.21"</t>
  </si>
  <si>
    <t>"1952.08.19"</t>
  </si>
  <si>
    <t>Braarud T. , B. Føyn</t>
  </si>
  <si>
    <t>Phytoplankton Observations in a Brackish Water Locality of South-East Norway</t>
  </si>
  <si>
    <t>Nytt Mag. Bot.</t>
  </si>
  <si>
    <t>s. 47-73</t>
  </si>
  <si>
    <t>A46</t>
  </si>
  <si>
    <t>Pennates</t>
  </si>
  <si>
    <t>Celle antall/liter</t>
  </si>
  <si>
    <t>Merismopedia tenuissima</t>
  </si>
  <si>
    <t>Melosira granulata</t>
  </si>
  <si>
    <t>Chilomonas marina</t>
  </si>
  <si>
    <t>Ceratium fusus</t>
  </si>
  <si>
    <t>Dinophysis borealis</t>
  </si>
  <si>
    <t>Prorocentrum micans</t>
  </si>
  <si>
    <t>Flagellate colonies</t>
  </si>
  <si>
    <t>Flagellates</t>
  </si>
  <si>
    <t>Merismopedia sp.</t>
  </si>
  <si>
    <t>Chaetoceros socialis</t>
  </si>
  <si>
    <t>Cocconies sp.</t>
  </si>
  <si>
    <t>Coscinodiscus excentricus var. Fasciculata</t>
  </si>
  <si>
    <t>Detonula sp. (spores)</t>
  </si>
  <si>
    <t>Diploneis sp.</t>
  </si>
  <si>
    <t>Leptocylindrums danicus</t>
  </si>
  <si>
    <t>Licmophora sp.</t>
  </si>
  <si>
    <t>Melosira juergensi</t>
  </si>
  <si>
    <t>Nitzschia closterium</t>
  </si>
  <si>
    <t>Nitzschia delicatissima</t>
  </si>
  <si>
    <t>Pleurosigma sp.</t>
  </si>
  <si>
    <t>Sceletonema costatum</t>
  </si>
  <si>
    <t>Synedra sp.</t>
  </si>
  <si>
    <t>Thalassiosira nordenskiøldi</t>
  </si>
  <si>
    <t>Ceratium tripos</t>
  </si>
  <si>
    <t>Dinophysis norvegica</t>
  </si>
  <si>
    <t>Peridinium brevipes</t>
  </si>
  <si>
    <t>Peridinium minusculum</t>
  </si>
  <si>
    <t>peridinium pellucidum</t>
  </si>
  <si>
    <t>Peridinium trochoideum</t>
  </si>
  <si>
    <t>Gymnodiniaceae</t>
  </si>
  <si>
    <t>Euglenaceae</t>
  </si>
  <si>
    <t>Spirulina major</t>
  </si>
  <si>
    <t>Cyclotella caspia</t>
  </si>
  <si>
    <t>Fragilaria sp.</t>
  </si>
  <si>
    <t>Centric forms</t>
  </si>
  <si>
    <t>Ceratium lineatum</t>
  </si>
  <si>
    <t>Glenodinium cf. danicum</t>
  </si>
  <si>
    <t>Goniaulax polyedra</t>
  </si>
  <si>
    <t>Gymnodium boreale</t>
  </si>
  <si>
    <t>Gymnodium elongatum</t>
  </si>
  <si>
    <t>Peridinium triquetrum</t>
  </si>
  <si>
    <t>Proroceratium reticulatum</t>
  </si>
  <si>
    <t>Dinoflagellates</t>
  </si>
  <si>
    <t>Bacillaria paradoxa</t>
  </si>
  <si>
    <t>Chaetoceros ceratosporum (spors)</t>
  </si>
  <si>
    <t>Chaetoceros decipiens</t>
  </si>
  <si>
    <t>Chaetoceros socialis (spores)</t>
  </si>
  <si>
    <t>Chaetoceros subtilis</t>
  </si>
  <si>
    <t>Chaetoceros subtilis (spores)</t>
  </si>
  <si>
    <t>Chaetoceros wighami</t>
  </si>
  <si>
    <t>Chaetoceros spp.</t>
  </si>
  <si>
    <t>Chaetoceros sp. (spores)</t>
  </si>
  <si>
    <t>Thalassiosira nitzschioides</t>
  </si>
  <si>
    <t>Exuviaella baltica</t>
  </si>
  <si>
    <t>Peridinium divergens</t>
  </si>
  <si>
    <t>Peridinium inconspicuum</t>
  </si>
  <si>
    <t>Dinobryon sp.</t>
  </si>
  <si>
    <t>Distephanus speculum</t>
  </si>
  <si>
    <t>"1950.08.24"</t>
  </si>
  <si>
    <t>Horten</t>
  </si>
  <si>
    <t>Bastøy</t>
  </si>
  <si>
    <t>ytreOslofjord</t>
  </si>
  <si>
    <t>Tønsberg</t>
  </si>
  <si>
    <t>Rauøy</t>
  </si>
  <si>
    <t>Hasle G.R.</t>
  </si>
  <si>
    <t>The Reliability of Single Observations in Phytoplankton Surveys</t>
  </si>
  <si>
    <t>s. 121-137</t>
  </si>
  <si>
    <t>A39</t>
  </si>
  <si>
    <t>Ceratium furca</t>
  </si>
  <si>
    <t>Dinophysis acuta</t>
  </si>
  <si>
    <t>Chaetoceros curvisetus</t>
  </si>
  <si>
    <t>Counting was done in an inverted microscope by the sedimentation method (Utermohl, 1931)</t>
  </si>
  <si>
    <t>basert på fortynningskulturer</t>
  </si>
  <si>
    <t>salinity determination by titration</t>
  </si>
  <si>
    <t>Bakke J. E.</t>
  </si>
  <si>
    <t>Drøbakterskelens betydning for zooplankton i indre Oslofjord, samt registrering av enkelte lite undersøkte arter i Oslofjorden.</t>
  </si>
  <si>
    <t>H100</t>
  </si>
  <si>
    <t>"1976.09.29"</t>
  </si>
  <si>
    <t>"16:00:00"</t>
  </si>
  <si>
    <t>Halangstangen</t>
  </si>
  <si>
    <t>"1976.09.30"</t>
  </si>
  <si>
    <t>Gråøyrenna</t>
  </si>
  <si>
    <t>"1977.01.27"</t>
  </si>
  <si>
    <t>"17:00:00"</t>
  </si>
  <si>
    <t>"1977.01.28"</t>
  </si>
  <si>
    <t>"16:50:00"</t>
  </si>
  <si>
    <t>"1977.03.31"</t>
  </si>
  <si>
    <t>"1977.03.30"</t>
  </si>
  <si>
    <t>"1977.04.28"</t>
  </si>
  <si>
    <t>"01:15:00"</t>
  </si>
  <si>
    <t>"1977.05.06"</t>
  </si>
  <si>
    <t>"12:30:00"</t>
  </si>
  <si>
    <t>"1977.04.27"</t>
  </si>
  <si>
    <t>"1977.05.15"</t>
  </si>
  <si>
    <t>"1977.06.15"</t>
  </si>
  <si>
    <t>"20:00:00"</t>
  </si>
  <si>
    <t>"1977.09.08"</t>
  </si>
  <si>
    <t>"1977.09.07"</t>
  </si>
  <si>
    <t>"13:50:00"</t>
  </si>
  <si>
    <t>"1978.02.23"</t>
  </si>
  <si>
    <t>"1974.10.21"</t>
  </si>
  <si>
    <t>I</t>
  </si>
  <si>
    <t>VI</t>
  </si>
  <si>
    <t>III</t>
  </si>
  <si>
    <t>IV</t>
  </si>
  <si>
    <t>V</t>
  </si>
  <si>
    <t>VII</t>
  </si>
  <si>
    <t>VIII</t>
  </si>
  <si>
    <t>IX</t>
  </si>
  <si>
    <t>"1974.10.22"</t>
  </si>
  <si>
    <t>"13:00:00"</t>
  </si>
  <si>
    <t>"13:45:00"</t>
  </si>
  <si>
    <t>XIII</t>
  </si>
  <si>
    <t>XII</t>
  </si>
  <si>
    <t>XIV</t>
  </si>
  <si>
    <t>XV</t>
  </si>
  <si>
    <t>"1974.11.15"</t>
  </si>
  <si>
    <t>"1975.02.17"</t>
  </si>
  <si>
    <t>XVI</t>
  </si>
  <si>
    <t>Fevolden S. E.</t>
  </si>
  <si>
    <t>En helårsundersøkelse av Krill (Euphausiacea) i Indre Oslofjorden - Biologi samt studier av lysets og oksygeninnholdets innvirkning på fordelingen av individene.</t>
  </si>
  <si>
    <t>H87</t>
  </si>
  <si>
    <t>H88</t>
  </si>
  <si>
    <t>H89</t>
  </si>
  <si>
    <t>H90</t>
  </si>
  <si>
    <t>H91</t>
  </si>
  <si>
    <t>H92</t>
  </si>
  <si>
    <t>H93</t>
  </si>
  <si>
    <t>H94</t>
  </si>
  <si>
    <t>H95</t>
  </si>
  <si>
    <t>H97</t>
  </si>
  <si>
    <t>H98</t>
  </si>
  <si>
    <t>H99</t>
  </si>
  <si>
    <t>H101</t>
  </si>
  <si>
    <t>H102</t>
  </si>
  <si>
    <t>H103</t>
  </si>
  <si>
    <t>H104</t>
  </si>
  <si>
    <t>H105</t>
  </si>
  <si>
    <t>H106</t>
  </si>
  <si>
    <t>H107</t>
  </si>
  <si>
    <t>H108</t>
  </si>
  <si>
    <t>H109</t>
  </si>
  <si>
    <t>H110</t>
  </si>
  <si>
    <t>H111</t>
  </si>
  <si>
    <t>H112</t>
  </si>
  <si>
    <t>H113</t>
  </si>
  <si>
    <t>H114</t>
  </si>
  <si>
    <t>H115</t>
  </si>
  <si>
    <t>H116</t>
  </si>
  <si>
    <t>H117</t>
  </si>
  <si>
    <t>H118</t>
  </si>
  <si>
    <t>H119</t>
  </si>
  <si>
    <t>H120</t>
  </si>
  <si>
    <t>H121</t>
  </si>
  <si>
    <t>H122</t>
  </si>
  <si>
    <t>H123</t>
  </si>
  <si>
    <t>H124</t>
  </si>
  <si>
    <t>H125</t>
  </si>
  <si>
    <t>H126</t>
  </si>
  <si>
    <t>H127</t>
  </si>
  <si>
    <t>H128</t>
  </si>
  <si>
    <t>H129</t>
  </si>
  <si>
    <t>H130</t>
  </si>
  <si>
    <t>H131</t>
  </si>
  <si>
    <t>H132</t>
  </si>
  <si>
    <t>H133</t>
  </si>
  <si>
    <t>H134</t>
  </si>
  <si>
    <t>H135</t>
  </si>
  <si>
    <t>H136</t>
  </si>
  <si>
    <t>H137</t>
  </si>
  <si>
    <t>H138</t>
  </si>
  <si>
    <t>H139</t>
  </si>
  <si>
    <t>H140</t>
  </si>
  <si>
    <t>H141</t>
  </si>
  <si>
    <t>H142</t>
  </si>
  <si>
    <t>H143</t>
  </si>
  <si>
    <t>H144</t>
  </si>
  <si>
    <t>H145</t>
  </si>
  <si>
    <t>H146</t>
  </si>
  <si>
    <t>H147</t>
  </si>
  <si>
    <t>H148</t>
  </si>
  <si>
    <t>H149</t>
  </si>
  <si>
    <t>H150</t>
  </si>
  <si>
    <t>H151</t>
  </si>
  <si>
    <t>H152</t>
  </si>
  <si>
    <t>H153</t>
  </si>
  <si>
    <t>H154</t>
  </si>
  <si>
    <t>H155</t>
  </si>
  <si>
    <t>H156</t>
  </si>
  <si>
    <t>H157</t>
  </si>
  <si>
    <t>H158</t>
  </si>
  <si>
    <t>H159</t>
  </si>
  <si>
    <t>H160</t>
  </si>
  <si>
    <t>H161</t>
  </si>
  <si>
    <t>H162</t>
  </si>
  <si>
    <t>H163</t>
  </si>
  <si>
    <t>H164</t>
  </si>
  <si>
    <t>H165</t>
  </si>
  <si>
    <t>H166</t>
  </si>
  <si>
    <t>H167</t>
  </si>
  <si>
    <t>H168</t>
  </si>
  <si>
    <t>H169</t>
  </si>
  <si>
    <t>H170</t>
  </si>
  <si>
    <t>H171</t>
  </si>
  <si>
    <t>H172</t>
  </si>
  <si>
    <t>H173</t>
  </si>
  <si>
    <t>H174</t>
  </si>
  <si>
    <t>H175</t>
  </si>
  <si>
    <t>H176</t>
  </si>
  <si>
    <t>H177</t>
  </si>
  <si>
    <t>H178</t>
  </si>
  <si>
    <t>H179</t>
  </si>
  <si>
    <t>H180</t>
  </si>
  <si>
    <t>H181</t>
  </si>
  <si>
    <t>H182</t>
  </si>
  <si>
    <t>H183</t>
  </si>
  <si>
    <t>H184</t>
  </si>
  <si>
    <t>H185</t>
  </si>
  <si>
    <t>H186</t>
  </si>
  <si>
    <t>H187</t>
  </si>
  <si>
    <t>H188</t>
  </si>
  <si>
    <t>H189</t>
  </si>
  <si>
    <t>H190</t>
  </si>
  <si>
    <t>H191</t>
  </si>
  <si>
    <t>H192</t>
  </si>
  <si>
    <t>H193</t>
  </si>
  <si>
    <t>H194</t>
  </si>
  <si>
    <t>H195</t>
  </si>
  <si>
    <t>H196</t>
  </si>
  <si>
    <t>H197</t>
  </si>
  <si>
    <t>H198</t>
  </si>
  <si>
    <t>H199</t>
  </si>
  <si>
    <t>H200</t>
  </si>
  <si>
    <t>H201</t>
  </si>
  <si>
    <t>H202</t>
  </si>
  <si>
    <t>H203</t>
  </si>
  <si>
    <t>H204</t>
  </si>
  <si>
    <t>H205</t>
  </si>
  <si>
    <t>H206</t>
  </si>
  <si>
    <t>H207</t>
  </si>
  <si>
    <t>H208</t>
  </si>
  <si>
    <t>dyp (m)</t>
  </si>
  <si>
    <t>Dicrateria/Imantonia</t>
  </si>
  <si>
    <t>Gonyaulax spinifera</t>
  </si>
  <si>
    <t>Protoceratium reticulatum</t>
  </si>
  <si>
    <t>Barnes H, G. Rytter Hasle</t>
  </si>
  <si>
    <t>A statistical examination of the distribution of some species of dinoflagellates in the polluted inner Oslo Fjord.</t>
  </si>
  <si>
    <t>Ibid.</t>
  </si>
  <si>
    <t>s. 113-124</t>
  </si>
  <si>
    <t>sample volum</t>
  </si>
  <si>
    <t>benevning til de kvantitative verdiene i matrisen</t>
  </si>
  <si>
    <t>counts were made by the inverted microscope technique (Utermohl, 1931)</t>
  </si>
  <si>
    <t>begrensning i studien</t>
  </si>
  <si>
    <t>series II</t>
  </si>
  <si>
    <t>1(a+b/2)</t>
  </si>
  <si>
    <t>2(a+b/2)</t>
  </si>
  <si>
    <t>3(a+b/2)</t>
  </si>
  <si>
    <t>4(a+b/2)</t>
  </si>
  <si>
    <t>5(a+b/2)</t>
  </si>
  <si>
    <t>6(a+b/2)</t>
  </si>
  <si>
    <t>7(a+b/2)</t>
  </si>
  <si>
    <t>10ml</t>
  </si>
  <si>
    <t>0-50</t>
  </si>
  <si>
    <t>the mean count of two 10ml.bare dinoflagellatene Ceratium fusus, C. tripos, Goniaulax polyedra og Prorocentrum micas</t>
  </si>
  <si>
    <t>"1948.07.01"</t>
  </si>
  <si>
    <t>Sundet mellom Hovedøya-Lindøya, Grasholmen/Rambergøya-Blekøya</t>
  </si>
  <si>
    <t>Sundet mellom Hovedøya-Lindøya, Grasholmen/Rambergøya-Blekøya (et ca1500m strekk, 250m mellom hver stasjon)</t>
  </si>
  <si>
    <t>Series III</t>
  </si>
  <si>
    <t>Basenget mellom Langøyene-Husbergøya og Malmøyakalven (areal 350x1000)</t>
  </si>
  <si>
    <t>A-F</t>
  </si>
  <si>
    <t>"1948.07.16"</t>
  </si>
  <si>
    <t>"1948.07.19"</t>
  </si>
  <si>
    <t>"1948.07.24"</t>
  </si>
  <si>
    <t>"1948.07.31"</t>
  </si>
  <si>
    <t xml:space="preserve">the mean values from al stations. bare dinoflagellatene Ceratium fusus, C. tripos og Prorocentrum micas </t>
  </si>
  <si>
    <t>II</t>
  </si>
  <si>
    <t>50ml</t>
  </si>
  <si>
    <t>the mean values form  the four samples, about 250 m apart taken at each station)</t>
  </si>
  <si>
    <t>Series IV</t>
  </si>
  <si>
    <t>s. 113-125</t>
  </si>
  <si>
    <t>s. 113-126</t>
  </si>
  <si>
    <t>s. 113-127</t>
  </si>
  <si>
    <t>s. 113-128</t>
  </si>
  <si>
    <t>s. 113-129</t>
  </si>
  <si>
    <t>s. 113-130</t>
  </si>
  <si>
    <t>s. 113-131</t>
  </si>
  <si>
    <t>s. 113-132</t>
  </si>
  <si>
    <t>s. 113-133</t>
  </si>
  <si>
    <t>s. 113-134</t>
  </si>
  <si>
    <t>s. 113-135</t>
  </si>
  <si>
    <t>s. 113-136</t>
  </si>
  <si>
    <t>s. 113-137</t>
  </si>
  <si>
    <t>s. 113-138</t>
  </si>
  <si>
    <t>s. 113-139</t>
  </si>
  <si>
    <t>s. 113-140</t>
  </si>
  <si>
    <t>Station 2</t>
  </si>
  <si>
    <t>Station 3</t>
  </si>
  <si>
    <t>Station 4</t>
  </si>
  <si>
    <t>Station 5</t>
  </si>
  <si>
    <t>Station 6</t>
  </si>
  <si>
    <t>Station 7</t>
  </si>
  <si>
    <t>Station 8</t>
  </si>
  <si>
    <t>Station 9</t>
  </si>
  <si>
    <t>Station 11</t>
  </si>
  <si>
    <t>Station 12</t>
  </si>
  <si>
    <t>Station 13</t>
  </si>
  <si>
    <t>Station 14</t>
  </si>
  <si>
    <t>Station 15</t>
  </si>
  <si>
    <t>Station 16</t>
  </si>
  <si>
    <t>Station 17</t>
  </si>
  <si>
    <t>Station 18</t>
  </si>
  <si>
    <t>Station 19</t>
  </si>
  <si>
    <t>Station 20</t>
  </si>
  <si>
    <t>Station1</t>
  </si>
  <si>
    <t>O2 (%sat.)</t>
  </si>
  <si>
    <t>"1976.03.11"</t>
  </si>
  <si>
    <t>"1976.03.12"</t>
  </si>
  <si>
    <t>"1976.03.19"</t>
  </si>
  <si>
    <t>"1976.03.18"</t>
  </si>
  <si>
    <t>5,,32</t>
  </si>
  <si>
    <t>Hasle G. Rytter, Th.J.Smayda</t>
  </si>
  <si>
    <t>The annual phytoplankton cycle at Drøbak, Oslofjord</t>
  </si>
  <si>
    <t>s. 53-75</t>
  </si>
  <si>
    <t>"1957.03.21"</t>
  </si>
  <si>
    <t>Oslo Harbor</t>
  </si>
  <si>
    <t>Sedimentation(Utermohl)</t>
  </si>
  <si>
    <t>Bacteriastrum sp.</t>
  </si>
  <si>
    <t>Cerataulina bergonii</t>
  </si>
  <si>
    <t>chaetoceros borealis</t>
  </si>
  <si>
    <t>chaetoceros constrictus</t>
  </si>
  <si>
    <t>chaetoceros convolutus</t>
  </si>
  <si>
    <t>chaetoceros debilis</t>
  </si>
  <si>
    <t>chaetoceros laciniosus</t>
  </si>
  <si>
    <t>chaetoceros radicans</t>
  </si>
  <si>
    <t>chaetoceros similis</t>
  </si>
  <si>
    <t>Chaetoceros subsecundus</t>
  </si>
  <si>
    <t>Coscinodiscus centralis</t>
  </si>
  <si>
    <t>Coscinodiscus concinnus</t>
  </si>
  <si>
    <t>Coscinosira polychorda</t>
  </si>
  <si>
    <t>Detonula confervacea</t>
  </si>
  <si>
    <t>Detonula confervacea resting spores</t>
  </si>
  <si>
    <t>Lauderia borealis</t>
  </si>
  <si>
    <t>Leptocylindrus danicus</t>
  </si>
  <si>
    <t>Nitzschia seriata</t>
  </si>
  <si>
    <t>Rhizosolenia alata f. Gracillima</t>
  </si>
  <si>
    <t>Rhizosolenia setigera</t>
  </si>
  <si>
    <t>Skeletonema costatum</t>
  </si>
  <si>
    <t>Thalassionema nitzschioides</t>
  </si>
  <si>
    <t>Thalassiosira nordenskiøldi resting spores</t>
  </si>
  <si>
    <t>Thalassiosira gravida</t>
  </si>
  <si>
    <t>Thalassiothrix longissima</t>
  </si>
  <si>
    <t>x</t>
  </si>
  <si>
    <t>Ceratium longipes</t>
  </si>
  <si>
    <t>Cladopyxis claytonii</t>
  </si>
  <si>
    <t>Glenodinium lenticula</t>
  </si>
  <si>
    <t>Goniaulax tamarensis</t>
  </si>
  <si>
    <t>Gymnodinium lohmannii</t>
  </si>
  <si>
    <t>Peridinum steinii</t>
  </si>
  <si>
    <t>Peridinium depressum</t>
  </si>
  <si>
    <t>cysts</t>
  </si>
  <si>
    <t>Eutreptia lanowii</t>
  </si>
  <si>
    <t>Phaeocystis pouchetii</t>
  </si>
  <si>
    <t>Monads and flagellates not classified</t>
  </si>
  <si>
    <t>"1957.04.01"</t>
  </si>
  <si>
    <t>"1957.04.08"</t>
  </si>
  <si>
    <t>"1957.04.12"</t>
  </si>
  <si>
    <t>"1957.04.23"</t>
  </si>
  <si>
    <t>"1957.04.29"</t>
  </si>
  <si>
    <t>Bacteriastrum cf. delicatulum</t>
  </si>
  <si>
    <t>Chaetoceros affinis</t>
  </si>
  <si>
    <t>Leptocylindrus minimus</t>
  </si>
  <si>
    <t>Rhizosolenia fragilissima</t>
  </si>
  <si>
    <t>Goniaulax triacantha</t>
  </si>
  <si>
    <t>Gymnaster pentasterias</t>
  </si>
  <si>
    <t>peridinium globulus</t>
  </si>
  <si>
    <t>"1957.05.06"</t>
  </si>
  <si>
    <t>"1957.05.13"</t>
  </si>
  <si>
    <t>"1957.05.20"</t>
  </si>
  <si>
    <t>"1957.05.26"</t>
  </si>
  <si>
    <t>chaetoceros laciniosus resting spores</t>
  </si>
  <si>
    <t>chaetoceros simplex var. calcitrans</t>
  </si>
  <si>
    <t>Ceratium macroceros</t>
  </si>
  <si>
    <t>Dinophysis debilior</t>
  </si>
  <si>
    <t>Dinophysis skagii</t>
  </si>
  <si>
    <t>Goniaulax polygramma</t>
  </si>
  <si>
    <t>peridinium pallidum</t>
  </si>
  <si>
    <t>peridinium steinii</t>
  </si>
  <si>
    <t>Peridinium triquetrum athecate</t>
  </si>
  <si>
    <t>Peridinium trochoideum athecate</t>
  </si>
  <si>
    <t>Phalacroma rotundatum</t>
  </si>
  <si>
    <t>"1957.07.09</t>
  </si>
  <si>
    <t>"1957.06.03"</t>
  </si>
  <si>
    <t>"1957.06.21"</t>
  </si>
  <si>
    <t>"1957.08.05"</t>
  </si>
  <si>
    <t>"1957.08.12"</t>
  </si>
  <si>
    <t>Chaetoceros affinis resting spores</t>
  </si>
  <si>
    <t>Chaetoceros compressus</t>
  </si>
  <si>
    <t>Chaetoceros compressus resting spores</t>
  </si>
  <si>
    <t>Chaetoceros curvisetus resting spores</t>
  </si>
  <si>
    <t>Chaetoceros gracilis</t>
  </si>
  <si>
    <t>Chaetoceros simplex</t>
  </si>
  <si>
    <t>Chaetoceros teres</t>
  </si>
  <si>
    <t>Guinardia flaccida</t>
  </si>
  <si>
    <t>Glenodinium rotundatum</t>
  </si>
  <si>
    <t>Peridinium crassipes</t>
  </si>
  <si>
    <t>Peridinium oceanicum f. oblongum</t>
  </si>
  <si>
    <t>Pyrophacus horologicum</t>
  </si>
  <si>
    <t>cysts, athecate forms</t>
  </si>
  <si>
    <t>Acanthoica quattrospina</t>
  </si>
  <si>
    <t>Coccolithus huxleyi</t>
  </si>
  <si>
    <t>"1957.09.03"</t>
  </si>
  <si>
    <t>"1957.09.10"</t>
  </si>
  <si>
    <t>"1957.09.17"</t>
  </si>
  <si>
    <t>"1957.10.01"</t>
  </si>
  <si>
    <t>Chaetoceros cf. radians</t>
  </si>
  <si>
    <t xml:space="preserve">Chaetoceros cf. radians resting spores </t>
  </si>
  <si>
    <t>Thalassiosira decipiens</t>
  </si>
  <si>
    <t>Thalassiosira rotula</t>
  </si>
  <si>
    <t>Dinophysis hastata</t>
  </si>
  <si>
    <t>Goniaulax diacantha</t>
  </si>
  <si>
    <t>Goniaulax spinifera</t>
  </si>
  <si>
    <t>Peridinium conicum</t>
  </si>
  <si>
    <t>peridinium globulus var. Quarnerense</t>
  </si>
  <si>
    <t>Peridinium granii</t>
  </si>
  <si>
    <t>Noctiluca miliaris</t>
  </si>
  <si>
    <t>"1958.03.11"</t>
  </si>
  <si>
    <t>"1958.03.04"</t>
  </si>
  <si>
    <t>"1958.03.18"</t>
  </si>
  <si>
    <t>"1958.03.25"</t>
  </si>
  <si>
    <t>Biddulphia aurita</t>
  </si>
  <si>
    <t>chaetoceros debilis resting spores</t>
  </si>
  <si>
    <t>chaetoceros similis resting spores</t>
  </si>
  <si>
    <t>Chaetoceros cf. septentrionalis</t>
  </si>
  <si>
    <t>Chaetoceros cf. pelagicus</t>
  </si>
  <si>
    <t>Chaetoceros cf. socialis</t>
  </si>
  <si>
    <t>Rhizosolenia hebetata f. semispina</t>
  </si>
  <si>
    <t>Thalassiosira gravida resting spores</t>
  </si>
  <si>
    <t>"1958.04.01"</t>
  </si>
  <si>
    <t>"1958.04.08"</t>
  </si>
  <si>
    <t>"1958.04.15"</t>
  </si>
  <si>
    <t>"1958.04.22"</t>
  </si>
  <si>
    <t>"1958.04.28"</t>
  </si>
  <si>
    <t>Chaetoceros septentrionalis</t>
  </si>
  <si>
    <t>Coscinodiscus cf. centralis</t>
  </si>
  <si>
    <t>Goniaulax spp.</t>
  </si>
  <si>
    <t>Jahn Throndsen</t>
  </si>
  <si>
    <t>Occurrence and productivity of small marine flagellates</t>
  </si>
  <si>
    <t>s. 269-293</t>
  </si>
  <si>
    <t>Norwegian Journal of Botanic</t>
  </si>
  <si>
    <t>"1965.08.13"</t>
  </si>
  <si>
    <t>Oslo fjorden</t>
  </si>
  <si>
    <t>Amphidinium carteri</t>
  </si>
  <si>
    <t>Present</t>
  </si>
  <si>
    <t>"1964.08.12"</t>
  </si>
  <si>
    <t>Apedinella spinifera</t>
  </si>
  <si>
    <t>"1967.05.29"</t>
  </si>
  <si>
    <t>"1971.12.20"</t>
  </si>
  <si>
    <t>Katodinium rotundatum</t>
  </si>
  <si>
    <t>"1972.04.27"</t>
  </si>
  <si>
    <t>"1964.05.11"</t>
  </si>
  <si>
    <t>"1965.07.24"</t>
  </si>
  <si>
    <t>"1964.09.22"</t>
  </si>
  <si>
    <t>Pavlova sp.</t>
  </si>
  <si>
    <t>"1973.05.07"</t>
  </si>
  <si>
    <t>Pyramimonas disomata</t>
  </si>
  <si>
    <t>"1965.04.21"</t>
  </si>
  <si>
    <t>"1972.08.29"</t>
  </si>
  <si>
    <t>Håøya</t>
  </si>
  <si>
    <t>nakkholmen</t>
  </si>
  <si>
    <t>Frognerkilen</t>
  </si>
  <si>
    <t>"1972.05.31"</t>
  </si>
  <si>
    <t>"1973.01.16"</t>
  </si>
  <si>
    <t>"1973.03.19"</t>
  </si>
  <si>
    <t>"1973. 06.21"</t>
  </si>
  <si>
    <t>"1973.08.14"</t>
  </si>
  <si>
    <t>Chlamydomonas sp.</t>
  </si>
  <si>
    <t>Chlorella stigmatophora</t>
  </si>
  <si>
    <t>Chlorella sp.</t>
  </si>
  <si>
    <t>Chrysochromulina sp.</t>
  </si>
  <si>
    <t>Cryptomonas spp.</t>
  </si>
  <si>
    <t>Eutreptiella gymnastica</t>
  </si>
  <si>
    <t>Tetraselmis gracilis</t>
  </si>
  <si>
    <t>serial dilution culture method</t>
  </si>
  <si>
    <t>E. Paasche and I. Østergren</t>
  </si>
  <si>
    <t>The annual cycle of plankton diatom growth and silica production in the inner Oslofjord</t>
  </si>
  <si>
    <t>s 481-494</t>
  </si>
  <si>
    <t>Limnol. Oceanogr.</t>
  </si>
  <si>
    <t>"1977.10.25"</t>
  </si>
  <si>
    <t>Bunnefjorden</t>
  </si>
  <si>
    <t>"1978.02.28"</t>
  </si>
  <si>
    <t>"1978.03.09"</t>
  </si>
  <si>
    <t>"1978.03.14"</t>
  </si>
  <si>
    <t>"1978.04.26"</t>
  </si>
  <si>
    <t>"1978.05.09"</t>
  </si>
  <si>
    <t>"1978.06.01"</t>
  </si>
  <si>
    <t>"1978.08.16"</t>
  </si>
  <si>
    <t>"1978.09.12"</t>
  </si>
  <si>
    <t>0-8</t>
  </si>
  <si>
    <t>Svein Kristiansen, Tove Farbrot and Lars-Johan Naustvoll</t>
  </si>
  <si>
    <t>Fate of a spring bloom in the Oslofjord</t>
  </si>
  <si>
    <t>"1996.02.27"</t>
  </si>
  <si>
    <t>"1996.02.29"</t>
  </si>
  <si>
    <t>"1996.03.05"</t>
  </si>
  <si>
    <t>"1996.03.08"</t>
  </si>
  <si>
    <t>"1996.03.12"</t>
  </si>
  <si>
    <t>"1996.03.15"</t>
  </si>
  <si>
    <t>"1996.03.19"</t>
  </si>
  <si>
    <t>"1996.03.22"</t>
  </si>
  <si>
    <t>"1996.03.26"</t>
  </si>
  <si>
    <t>Chlorophyll a (mg/m^3)</t>
  </si>
  <si>
    <t>consentration of chlorofhyll a was measured in acetone extracts using a Turner Designs fluorometer calibrated with Sigma Chl a.</t>
  </si>
  <si>
    <t>mg m^-3</t>
  </si>
  <si>
    <t>Pia Backe-Hansen &amp; Jahn Throndsen</t>
  </si>
  <si>
    <t>Pico- and nanoplankton from the inner Oslofjord, eastern Norway, including description of two new species of Luffisphaera (incerta sedis)</t>
  </si>
  <si>
    <t>Composition was revealed by light microscopy and electron microscopy of natural smaples or serial dilution cultures.</t>
  </si>
  <si>
    <t>s 55-64</t>
  </si>
  <si>
    <t>"xxxx.04.25"</t>
  </si>
  <si>
    <t>"xxxx.05.05"</t>
  </si>
  <si>
    <t>"xxxx.05.16"</t>
  </si>
  <si>
    <t>"xxxx.06.01"</t>
  </si>
  <si>
    <t>"xxxx.06.27"</t>
  </si>
  <si>
    <t>"xxxx.07.24"</t>
  </si>
  <si>
    <t>"xxxx.07.13"</t>
  </si>
  <si>
    <t>observed</t>
  </si>
  <si>
    <t>Cryptophyte spp.</t>
  </si>
  <si>
    <t>"xxxx.06.16"</t>
  </si>
  <si>
    <t>Hemiselmis sp.</t>
  </si>
  <si>
    <t>Observed</t>
  </si>
  <si>
    <t>Pseudopedinella pyriforme</t>
  </si>
  <si>
    <t>Heterocapsa rotundata</t>
  </si>
  <si>
    <t>Prorocentrum minimum</t>
  </si>
  <si>
    <t>Dinoflagellates (naked)</t>
  </si>
  <si>
    <t>Bodo sp.</t>
  </si>
  <si>
    <t>Metromonas simplex</t>
  </si>
  <si>
    <t>Rhynchomonas nasuta</t>
  </si>
  <si>
    <t>Telonema subtilis</t>
  </si>
  <si>
    <t>oserved</t>
  </si>
  <si>
    <t>Cymbomonas tetramitiformis</t>
  </si>
  <si>
    <t>Mamiella cf. Gilva</t>
  </si>
  <si>
    <t>Nephroselmis spp.</t>
  </si>
  <si>
    <t>Dicrateria inornata/Imantonia rotunda</t>
  </si>
  <si>
    <t>Vestfjorden</t>
  </si>
  <si>
    <t>"1962.03.00"</t>
  </si>
  <si>
    <t>"1962.01.00"</t>
  </si>
  <si>
    <t>"1963.01.00"</t>
  </si>
  <si>
    <t>"1963.02.00"</t>
  </si>
  <si>
    <t>"1963.03.00"</t>
  </si>
  <si>
    <t>"1964.01.00"</t>
  </si>
  <si>
    <t>"1964.02.00"</t>
  </si>
  <si>
    <t>"1964.03.00"</t>
  </si>
  <si>
    <t>"1965.01.00"</t>
  </si>
  <si>
    <t>"1965.02.00"</t>
  </si>
  <si>
    <t>"1965.03.00"</t>
  </si>
  <si>
    <t>maximum</t>
  </si>
  <si>
    <t>Diatoms</t>
  </si>
  <si>
    <t>Skeletonema</t>
  </si>
  <si>
    <t>"1962.00.00"</t>
  </si>
  <si>
    <t>"1963.00.00"</t>
  </si>
  <si>
    <t>"1964.00.00"</t>
  </si>
  <si>
    <t>Highest (year)</t>
  </si>
  <si>
    <t>Lowest (year)</t>
  </si>
  <si>
    <t xml:space="preserve">Maximum may-september </t>
  </si>
  <si>
    <t>Minumum may-september</t>
  </si>
  <si>
    <t>Thalassiosira sp.</t>
  </si>
  <si>
    <t>Onsrud M. S.R.</t>
  </si>
  <si>
    <t>Distribution and diel vertical migration of Meganyctiphanes norvegica in the inner Oslofjord: Possible impact by physics, food and predators.</t>
  </si>
  <si>
    <t>H230</t>
  </si>
  <si>
    <t>"1994.11.00"</t>
  </si>
  <si>
    <t>"1995.03.00"</t>
  </si>
  <si>
    <t>"1995.06.00"</t>
  </si>
  <si>
    <t>"1995.11.00"</t>
  </si>
  <si>
    <t>Anchor station</t>
  </si>
  <si>
    <t>Phytoplankton from 50-200ml water (depending on phytoplankton consentration) was filterd onto whatman GF/F filters and were later analysed for mass of extracted chl a according to procedures outlined in Strickland and Parsons (1972).</t>
  </si>
  <si>
    <t>"0-1"</t>
  </si>
  <si>
    <t>"0-10"</t>
  </si>
  <si>
    <t>"10-30"</t>
  </si>
  <si>
    <t>"30-100"</t>
  </si>
  <si>
    <t>micro g/L</t>
  </si>
  <si>
    <t>Chl a micro g/L</t>
  </si>
  <si>
    <t>Fluprescensmålinger som et relativt mål på chl a, målt i felt (fluorometer fra Greve Strand Danmark) resultater fremstilt på ern A4 X-Y Recorder, PM 8041 fra Philips, angitt i milivolt (mV). Fluorometeret ble senket sakte ca 10m/min, fra overfalte mot bunnen. Også chl amålinger fra GF/C filtere (20ml av prøve) i følge Stricland and Parsons (1972)</t>
  </si>
  <si>
    <t>"1986.05.31"</t>
  </si>
  <si>
    <t>"1986.06.04"</t>
  </si>
  <si>
    <t>"13.15-14.15"</t>
  </si>
  <si>
    <t>"18.25-19.57"</t>
  </si>
  <si>
    <t>"00.04-01.59"</t>
  </si>
  <si>
    <t>"06.15-07.40"</t>
  </si>
  <si>
    <t>"13.21-14.58"</t>
  </si>
  <si>
    <t>"18.35-1939"</t>
  </si>
  <si>
    <t>"00.43-01.59"</t>
  </si>
  <si>
    <t>"06.14-07.31"</t>
  </si>
  <si>
    <t>Kleppan K.</t>
  </si>
  <si>
    <t>Døgnlig vertikalfordelning av blåskjelllarver (Mytilus edulis L.) i frognerkilen, indre Oslofjorden.</t>
  </si>
  <si>
    <t>CTD-sonde for temperatur og saltholdighet</t>
  </si>
  <si>
    <t>Vedal J.</t>
  </si>
  <si>
    <t>Dyreplankton ved overflaten og i dypere vannlag. Døgnling variasjoner i vertikalfordeling og tilknytning til potensiell næring.</t>
  </si>
  <si>
    <t>H237</t>
  </si>
  <si>
    <t>Neil Brown Mark IIIB CTD-sonde for temperatur og saltholdighet</t>
  </si>
  <si>
    <t>"1994.11.29"</t>
  </si>
  <si>
    <t>"10:30:00"</t>
  </si>
  <si>
    <t>"1995.03.29"</t>
  </si>
  <si>
    <t>"1995.06.26"</t>
  </si>
  <si>
    <t>"1994.11.30"</t>
  </si>
  <si>
    <t>i henfold til Strickland og Persons (1972). Verdiene er tatt fra total kl a i tabellene</t>
  </si>
  <si>
    <t>50-200ml, gjennomsnitt fra 3 replikater</t>
  </si>
  <si>
    <t>"0,0-0,1"</t>
  </si>
  <si>
    <t>"0,1-0,3"</t>
  </si>
  <si>
    <t>"0,3-0,5"</t>
  </si>
  <si>
    <t>"0,5-0,7"</t>
  </si>
  <si>
    <t>"0,7-0,9"</t>
  </si>
  <si>
    <t>"30-115"</t>
  </si>
  <si>
    <t>"1995.03.30"</t>
  </si>
  <si>
    <t>"1995.06.27"</t>
  </si>
  <si>
    <t>H238</t>
  </si>
  <si>
    <t>H239</t>
  </si>
  <si>
    <t>H240</t>
  </si>
  <si>
    <t>H241</t>
  </si>
  <si>
    <t>H242</t>
  </si>
  <si>
    <t>H243</t>
  </si>
  <si>
    <t>H244</t>
  </si>
  <si>
    <t>H245</t>
  </si>
  <si>
    <t>H246</t>
  </si>
  <si>
    <t>H247</t>
  </si>
  <si>
    <t>H248</t>
  </si>
  <si>
    <t>H249</t>
  </si>
  <si>
    <t>H250</t>
  </si>
  <si>
    <t>H251</t>
  </si>
  <si>
    <t>H252</t>
  </si>
  <si>
    <t>H253</t>
  </si>
  <si>
    <t>H254</t>
  </si>
  <si>
    <t>H255</t>
  </si>
  <si>
    <t>H256</t>
  </si>
  <si>
    <t>H257</t>
  </si>
  <si>
    <t>H258</t>
  </si>
  <si>
    <t>H259</t>
  </si>
  <si>
    <t>H260</t>
  </si>
  <si>
    <t>Smedstad O. M.</t>
  </si>
  <si>
    <t>Aglantha digitale rosea (Forbes 1848) (Coelenterata: Trachymedusae). Generasjonshyppighet, vertikalfordling, ernæring og toleranse overfor salinitet, temperatur og oksygen i indre Oslofjord.</t>
  </si>
  <si>
    <t>H50</t>
  </si>
  <si>
    <t>Bekkelagsbassenget</t>
  </si>
  <si>
    <t>H2S (ml/L)</t>
  </si>
  <si>
    <t>O2ml/L</t>
  </si>
  <si>
    <t>"1967.11.30"</t>
  </si>
  <si>
    <t>"1968.01.17"</t>
  </si>
  <si>
    <t>"13:35:00"</t>
  </si>
  <si>
    <t>"10:05:00"</t>
  </si>
  <si>
    <t>"1968.03.13"</t>
  </si>
  <si>
    <t>"1968.04.03"</t>
  </si>
  <si>
    <t>"1968.04.30"</t>
  </si>
  <si>
    <t>"1334.06.25"</t>
  </si>
  <si>
    <t>"1968.08.12"</t>
  </si>
  <si>
    <t>"1968.09.12"</t>
  </si>
  <si>
    <t>!15:30:00"</t>
  </si>
  <si>
    <t>"1968.10.02"</t>
  </si>
  <si>
    <t>"1968.10.30"</t>
  </si>
  <si>
    <t>A1</t>
  </si>
  <si>
    <t>A2</t>
  </si>
  <si>
    <t>A3</t>
  </si>
  <si>
    <t>A5</t>
  </si>
  <si>
    <t>B2</t>
  </si>
  <si>
    <t>C1</t>
  </si>
  <si>
    <t>C2</t>
  </si>
  <si>
    <t>C3</t>
  </si>
  <si>
    <t>D1</t>
  </si>
  <si>
    <t>E1</t>
  </si>
  <si>
    <t>Gieskes W. W. C.</t>
  </si>
  <si>
    <t>Some investigations into the hydrographical and biological conditions of the Frognerkilen(Oslofjord).</t>
  </si>
  <si>
    <t>H37</t>
  </si>
  <si>
    <t>Temperature were measured by a reversing thermometer, together with an auxiliary thermometer mounted upon a Nansen water sampler. All sampels taken with Nansen water sampler. Determination of salinity and density were done withstandard methods using Knudsens tables.</t>
  </si>
  <si>
    <t>"1964.11.26"</t>
  </si>
  <si>
    <t>Overflate prøver hentet ved pøs, mens de øvrige er tatt med vanlig nansen-vannhenter. Temperatur med vanlig termometer og vendetermometer justert ved korreksjonsdiagrammer. Saltholdighet ved sølvnitratmetode. Titrering med vanlig laboratorieutstyr og utregninger ved Knutsentabeller (Knutsen, 1901). Fra 25.06.1968 er salinitet bestemt av et salinometer (C.S.I.R.O: Inductive coupled salinometer. I.M.E. Sydney) Oksygen etter Gaarders modifiserte Winkler-metode (Gaarder, 1916). Hydrogensulfid ved iodometerisk titrering (Gaarder, 1916)</t>
  </si>
  <si>
    <t>Vannprøver for analyse av oksygen og saltinnhold ble tatt med N.I.O. Vannhentere. Overfaltevannet ble tatt med pøs.Kontinuerlig temperaturregistrering ble benyttet en bathytermograf (Spilihaus, 1938), temperaturen i overflaten ved et vanlig termometer. vannets innhold av oksygen målt ved et Føyns oksymeter (Føyn, 1965). Lysintensitet målt med et Evans Electroselenium L.T.D, beskrevet hos (Atkins et al.1938) som måler strålingsenergi pr. tidsenhet.</t>
  </si>
  <si>
    <t>"1971.10.15"</t>
  </si>
  <si>
    <t>Langårrenna</t>
  </si>
  <si>
    <t>"1972.05.25"</t>
  </si>
  <si>
    <t>"1972.03.03"</t>
  </si>
  <si>
    <t>Ramtonhlm</t>
  </si>
  <si>
    <t>"1972.05.30"</t>
  </si>
  <si>
    <t>"1973.03.22"</t>
  </si>
  <si>
    <t>"1972.06.29"</t>
  </si>
  <si>
    <t>Spro</t>
  </si>
  <si>
    <t>"1972.04.24"</t>
  </si>
  <si>
    <t>"1972.08.25"</t>
  </si>
  <si>
    <t>"1972.04.28"</t>
  </si>
  <si>
    <t>"1972.09.04"</t>
  </si>
  <si>
    <t>"1972.10.11"</t>
  </si>
  <si>
    <t>"1972.10.12"</t>
  </si>
  <si>
    <t>"1972.04.11"</t>
  </si>
  <si>
    <t>Helvik</t>
  </si>
  <si>
    <t>"1994.03.24"</t>
  </si>
  <si>
    <t>DK-1</t>
  </si>
  <si>
    <t>"1994.04.14"</t>
  </si>
  <si>
    <t>"1994.05.19"</t>
  </si>
  <si>
    <t>"1994.06.09"</t>
  </si>
  <si>
    <t>"1994.07.21"</t>
  </si>
  <si>
    <t>"1994.08.17"</t>
  </si>
  <si>
    <t>"1994.09.15"</t>
  </si>
  <si>
    <t>"1994.10.18"</t>
  </si>
  <si>
    <t>"1994.11.17"</t>
  </si>
  <si>
    <t>"1995.01.18"</t>
  </si>
  <si>
    <t>"1995.02.15"</t>
  </si>
  <si>
    <t>"1995.03.15"</t>
  </si>
  <si>
    <t>"1995.04.18"</t>
  </si>
  <si>
    <t>CDT probe</t>
  </si>
  <si>
    <t xml:space="preserve">Kjæret A. H, Naustvoll L-J, Paasche E. </t>
  </si>
  <si>
    <t>Eecology of the heterotrophic dinoflagellate genus Protoperidinium in the inner Oslofjord (Norway)</t>
  </si>
  <si>
    <t>s. 453-460</t>
  </si>
  <si>
    <t>quantitative sampes were obtaind by Niskin bottles perserved with formaldehyde</t>
  </si>
  <si>
    <t>cells/L</t>
  </si>
  <si>
    <t>Protoperidinium achromaticum</t>
  </si>
  <si>
    <t>Protoperidinium bipes</t>
  </si>
  <si>
    <t>Protoperidinium brevipes</t>
  </si>
  <si>
    <t>Protoperidinium conicoides</t>
  </si>
  <si>
    <t>Protoperidinium conicum</t>
  </si>
  <si>
    <t>Protoperidinium curtipes</t>
  </si>
  <si>
    <t>Protoperidinium depressum</t>
  </si>
  <si>
    <t>Protoperidinium divergens</t>
  </si>
  <si>
    <t>Protoperidinium granii</t>
  </si>
  <si>
    <t>Protoperidinium leonis</t>
  </si>
  <si>
    <t>Protoperidinium cf. Minutum</t>
  </si>
  <si>
    <t>Protoperidinium oblongum</t>
  </si>
  <si>
    <t>Protoperidinium ovatum</t>
  </si>
  <si>
    <t>Protoperidinium pallidum</t>
  </si>
  <si>
    <t>Protoperidinium pellucidum</t>
  </si>
  <si>
    <t>Protoperidinium pentagonum</t>
  </si>
  <si>
    <t>Protoperidinium punctulatum</t>
  </si>
  <si>
    <t>Protoperidinium quarnerense</t>
  </si>
  <si>
    <t>Protoperidinium steinii</t>
  </si>
  <si>
    <t>Protoperidinium thorianum</t>
  </si>
  <si>
    <t>Protoperidinium sp. C</t>
  </si>
  <si>
    <t>Paasche, E. And I. Østergren</t>
  </si>
  <si>
    <t>25(3)</t>
  </si>
  <si>
    <t>s. 481-494</t>
  </si>
  <si>
    <t>"0-8"</t>
  </si>
  <si>
    <t>dominant_species</t>
  </si>
  <si>
    <t>Gyrodinium aureolum</t>
  </si>
  <si>
    <t>dominant species</t>
  </si>
  <si>
    <t>Ceratium sp.</t>
  </si>
  <si>
    <t>"1978.03.03"</t>
  </si>
  <si>
    <t>"1978.03.29"</t>
  </si>
  <si>
    <t>"1978.06.06"</t>
  </si>
  <si>
    <t>total diatom cells/L</t>
  </si>
  <si>
    <t>"0-2"</t>
  </si>
  <si>
    <t>Paasche E., S.R. Erga og S. Brubak</t>
  </si>
  <si>
    <t>En metodeundersøkelse i Oslofjorden 1986</t>
  </si>
  <si>
    <t>"1986.02.19"</t>
  </si>
  <si>
    <t>"1986.03.04"</t>
  </si>
  <si>
    <t>"1986.03.03"</t>
  </si>
  <si>
    <t>"1986.03.18"</t>
  </si>
  <si>
    <t>"1986.03.19"</t>
  </si>
  <si>
    <t>BP-1</t>
  </si>
  <si>
    <t>EP-1</t>
  </si>
  <si>
    <t>"1986.04.02"</t>
  </si>
  <si>
    <t>"1986.04.14"</t>
  </si>
  <si>
    <t>"1986.04.30"</t>
  </si>
  <si>
    <t>"1986.05.22"</t>
  </si>
  <si>
    <t>"1986.06.06"</t>
  </si>
  <si>
    <t>GL-1</t>
  </si>
  <si>
    <t>IM-1</t>
  </si>
  <si>
    <t>"1986.06.05"</t>
  </si>
  <si>
    <t>LM-1</t>
  </si>
  <si>
    <t>NJ-1</t>
  </si>
  <si>
    <t>PL-1</t>
  </si>
  <si>
    <t>"1986.06.18"</t>
  </si>
  <si>
    <t>"1986.06.19"</t>
  </si>
  <si>
    <t>"1986.07.02"</t>
  </si>
  <si>
    <t>"1986.07.03"</t>
  </si>
  <si>
    <t>"1986.07.16"</t>
  </si>
  <si>
    <t>"1986.07.17"</t>
  </si>
  <si>
    <t>"1986.07.29"</t>
  </si>
  <si>
    <t>"1986.07.30"</t>
  </si>
  <si>
    <t>"1986.07.31"</t>
  </si>
  <si>
    <t>"1986.08.26"</t>
  </si>
  <si>
    <t>"1986.08.27"</t>
  </si>
  <si>
    <t>"1986.09.16"</t>
  </si>
  <si>
    <t>"1986.09.18"</t>
  </si>
  <si>
    <t>"1986.09.17"</t>
  </si>
  <si>
    <t>"1986.09.26"</t>
  </si>
  <si>
    <t>"1986.09.25"</t>
  </si>
  <si>
    <t>"1986.10.08"</t>
  </si>
  <si>
    <t>"1986.10.09"</t>
  </si>
  <si>
    <t>konsentrasjon av klorofyll a ble målt fluorometrisk i acetonekstrakter av plankton samlet opp på glassbiberfiltere</t>
  </si>
  <si>
    <t>Temperatur og saltholdighet ble bestemt av båtens elektroniske t-S-sonde ("CTD")</t>
  </si>
</sst>
</file>

<file path=xl/styles.xml><?xml version="1.0" encoding="utf-8"?>
<styleSheet xmlns="http://schemas.openxmlformats.org/spreadsheetml/2006/main">
  <fonts count="12">
    <font>
      <sz val="12"/>
      <color theme="1"/>
      <name val="Calibri"/>
      <family val="2"/>
      <scheme val="minor"/>
    </font>
    <font>
      <sz val="10"/>
      <name val="Arial"/>
      <family val="2"/>
    </font>
    <font>
      <b/>
      <sz val="12"/>
      <name val="Arial"/>
      <family val="2"/>
    </font>
    <font>
      <sz val="11"/>
      <color theme="1"/>
      <name val="Calibri"/>
      <family val="2"/>
      <scheme val="minor"/>
    </font>
    <font>
      <u/>
      <sz val="12"/>
      <color theme="10"/>
      <name val="Calibri"/>
      <family val="2"/>
      <scheme val="minor"/>
    </font>
    <font>
      <u/>
      <sz val="12"/>
      <color theme="11"/>
      <name val="Calibri"/>
      <family val="2"/>
      <scheme val="minor"/>
    </font>
    <font>
      <sz val="12"/>
      <color rgb="FF000000"/>
      <name val="Calibri"/>
      <family val="2"/>
      <scheme val="minor"/>
    </font>
    <font>
      <sz val="9"/>
      <color indexed="81"/>
      <name val="Calibri"/>
      <family val="2"/>
    </font>
    <font>
      <b/>
      <sz val="9"/>
      <color indexed="81"/>
      <name val="Calibri"/>
      <family val="2"/>
    </font>
    <font>
      <sz val="11"/>
      <color rgb="FF000000"/>
      <name val="Calibri"/>
      <family val="2"/>
      <scheme val="minor"/>
    </font>
    <font>
      <sz val="8"/>
      <name val="Calibri"/>
      <family val="2"/>
      <scheme val="minor"/>
    </font>
    <font>
      <sz val="12"/>
      <color theme="1"/>
      <name val="Calibri (Brødtekst)"/>
    </font>
  </fonts>
  <fills count="2">
    <fill>
      <patternFill patternType="none"/>
    </fill>
    <fill>
      <patternFill patternType="gray125"/>
    </fill>
  </fills>
  <borders count="1">
    <border>
      <left/>
      <right/>
      <top/>
      <bottom/>
      <diagonal/>
    </border>
  </borders>
  <cellStyleXfs count="1182">
    <xf numFmtId="0" fontId="0" fillId="0" borderId="0"/>
    <xf numFmtId="0" fontId="1"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34">
    <xf numFmtId="0" fontId="0" fillId="0" borderId="0" xfId="0"/>
    <xf numFmtId="0" fontId="2" fillId="0" borderId="0" xfId="1" applyNumberFormat="1" applyFont="1" applyFill="1"/>
    <xf numFmtId="2" fontId="2" fillId="0" borderId="0" xfId="1" applyNumberFormat="1" applyFont="1" applyFill="1"/>
    <xf numFmtId="0" fontId="2" fillId="0" borderId="0" xfId="1" applyFont="1" applyFill="1"/>
    <xf numFmtId="0" fontId="3" fillId="0" borderId="0" xfId="0" applyNumberFormat="1" applyFont="1"/>
    <xf numFmtId="0" fontId="3" fillId="0" borderId="0" xfId="0" applyNumberFormat="1" applyFont="1" applyAlignment="1">
      <alignment horizontal="left"/>
    </xf>
    <xf numFmtId="2" fontId="3" fillId="0" borderId="0" xfId="0" applyNumberFormat="1" applyFont="1"/>
    <xf numFmtId="0" fontId="6" fillId="0" borderId="0" xfId="0" applyFont="1"/>
    <xf numFmtId="0" fontId="0" fillId="0" borderId="0" xfId="0" applyFill="1"/>
    <xf numFmtId="14" fontId="0" fillId="0" borderId="0" xfId="0" applyNumberFormat="1" applyFill="1"/>
    <xf numFmtId="0" fontId="3" fillId="0" borderId="0" xfId="0" applyNumberFormat="1" applyFont="1" applyFill="1"/>
    <xf numFmtId="17" fontId="0" fillId="0" borderId="0" xfId="0" applyNumberFormat="1" applyFill="1"/>
    <xf numFmtId="0" fontId="3" fillId="0" borderId="0" xfId="0" applyNumberFormat="1" applyFont="1" applyFill="1" applyAlignment="1">
      <alignment horizontal="right"/>
    </xf>
    <xf numFmtId="0" fontId="3" fillId="0" borderId="0" xfId="0" applyNumberFormat="1" applyFont="1" applyFill="1" applyAlignment="1">
      <alignment horizontal="left"/>
    </xf>
    <xf numFmtId="0" fontId="3" fillId="0" borderId="0" xfId="0" applyNumberFormat="1" applyFont="1" applyAlignment="1">
      <alignment horizontal="right"/>
    </xf>
    <xf numFmtId="0" fontId="9" fillId="0" borderId="0" xfId="0" applyFont="1"/>
    <xf numFmtId="0" fontId="9" fillId="0" borderId="0" xfId="0" applyFont="1" applyAlignment="1">
      <alignment horizontal="right"/>
    </xf>
    <xf numFmtId="0" fontId="9" fillId="0" borderId="0" xfId="0" applyFont="1" applyAlignment="1">
      <alignment horizontal="left"/>
    </xf>
    <xf numFmtId="0" fontId="9" fillId="0" borderId="0" xfId="0" applyFont="1" applyFill="1"/>
    <xf numFmtId="0" fontId="0" fillId="0" borderId="0" xfId="0" applyNumberFormat="1" applyFont="1" applyFill="1"/>
    <xf numFmtId="2" fontId="0" fillId="0" borderId="0" xfId="0" applyNumberFormat="1" applyFill="1"/>
    <xf numFmtId="0" fontId="0" fillId="0" borderId="0" xfId="0" applyNumberFormat="1" applyFont="1"/>
    <xf numFmtId="0" fontId="11" fillId="0" borderId="0" xfId="0" applyFont="1"/>
    <xf numFmtId="1" fontId="0" fillId="0" borderId="0" xfId="0" applyNumberFormat="1" applyFill="1"/>
    <xf numFmtId="0" fontId="0" fillId="0" borderId="0" xfId="0" applyFont="1" applyFill="1"/>
    <xf numFmtId="0" fontId="6" fillId="0" borderId="0" xfId="0" applyFont="1" applyFill="1"/>
    <xf numFmtId="2" fontId="3" fillId="0" borderId="0" xfId="0" applyNumberFormat="1" applyFont="1" applyFill="1"/>
    <xf numFmtId="0" fontId="2" fillId="0" borderId="0" xfId="1" applyNumberFormat="1" applyFont="1" applyFill="1" applyAlignment="1">
      <alignment vertical="top" wrapText="1"/>
    </xf>
    <xf numFmtId="0" fontId="3" fillId="0" borderId="0" xfId="0" applyNumberFormat="1" applyFont="1" applyAlignment="1">
      <alignment vertical="top" wrapText="1"/>
    </xf>
    <xf numFmtId="0" fontId="3" fillId="0" borderId="0" xfId="0" applyNumberFormat="1" applyFont="1" applyFill="1" applyAlignment="1">
      <alignment vertical="top" wrapText="1"/>
    </xf>
    <xf numFmtId="0" fontId="9" fillId="0" borderId="0" xfId="0" applyFont="1" applyAlignment="1">
      <alignment vertical="top" wrapText="1"/>
    </xf>
    <xf numFmtId="0" fontId="0" fillId="0" borderId="0" xfId="0" applyNumberFormat="1" applyFont="1" applyAlignment="1">
      <alignment vertical="top" wrapText="1"/>
    </xf>
    <xf numFmtId="0" fontId="0" fillId="0" borderId="0" xfId="0" applyAlignment="1">
      <alignment vertical="top" wrapText="1"/>
    </xf>
    <xf numFmtId="0" fontId="6" fillId="0" borderId="0" xfId="0" applyFont="1" applyAlignment="1">
      <alignment vertical="top" wrapText="1"/>
    </xf>
  </cellXfs>
  <cellStyles count="1182">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Followed Hyperlink" xfId="357" builtinId="9" hidden="1"/>
    <cellStyle name="Followed Hyperlink" xfId="359" builtinId="9" hidden="1"/>
    <cellStyle name="Followed Hyperlink" xfId="361" builtinId="9" hidden="1"/>
    <cellStyle name="Followed Hyperlink" xfId="363" builtinId="9" hidden="1"/>
    <cellStyle name="Followed Hyperlink" xfId="365" builtinId="9" hidden="1"/>
    <cellStyle name="Followed Hyperlink" xfId="367" builtinId="9" hidden="1"/>
    <cellStyle name="Followed Hyperlink" xfId="369" builtinId="9" hidden="1"/>
    <cellStyle name="Followed Hyperlink" xfId="371" builtinId="9" hidden="1"/>
    <cellStyle name="Followed Hyperlink" xfId="373" builtinId="9" hidden="1"/>
    <cellStyle name="Followed Hyperlink" xfId="375" builtinId="9" hidden="1"/>
    <cellStyle name="Followed Hyperlink" xfId="377" builtinId="9" hidden="1"/>
    <cellStyle name="Followed Hyperlink" xfId="379" builtinId="9" hidden="1"/>
    <cellStyle name="Followed Hyperlink" xfId="381" builtinId="9" hidden="1"/>
    <cellStyle name="Followed Hyperlink" xfId="383" builtinId="9" hidden="1"/>
    <cellStyle name="Followed Hyperlink" xfId="385" builtinId="9" hidden="1"/>
    <cellStyle name="Followed Hyperlink" xfId="387" builtinId="9" hidden="1"/>
    <cellStyle name="Followed Hyperlink" xfId="389" builtinId="9" hidden="1"/>
    <cellStyle name="Followed Hyperlink" xfId="391" builtinId="9" hidden="1"/>
    <cellStyle name="Followed Hyperlink" xfId="393" builtinId="9" hidden="1"/>
    <cellStyle name="Followed Hyperlink" xfId="395" builtinId="9" hidden="1"/>
    <cellStyle name="Followed Hyperlink" xfId="397" builtinId="9" hidden="1"/>
    <cellStyle name="Followed Hyperlink" xfId="399" builtinId="9" hidden="1"/>
    <cellStyle name="Followed Hyperlink" xfId="401" builtinId="9" hidden="1"/>
    <cellStyle name="Followed Hyperlink" xfId="403" builtinId="9" hidden="1"/>
    <cellStyle name="Followed Hyperlink" xfId="405" builtinId="9" hidden="1"/>
    <cellStyle name="Followed Hyperlink" xfId="407" builtinId="9" hidden="1"/>
    <cellStyle name="Followed Hyperlink" xfId="409" builtinId="9" hidden="1"/>
    <cellStyle name="Followed Hyperlink" xfId="411" builtinId="9" hidden="1"/>
    <cellStyle name="Followed Hyperlink" xfId="413" builtinId="9" hidden="1"/>
    <cellStyle name="Followed Hyperlink" xfId="415" builtinId="9" hidden="1"/>
    <cellStyle name="Followed Hyperlink" xfId="417" builtinId="9" hidden="1"/>
    <cellStyle name="Followed Hyperlink" xfId="419" builtinId="9" hidden="1"/>
    <cellStyle name="Followed Hyperlink" xfId="421" builtinId="9" hidden="1"/>
    <cellStyle name="Followed Hyperlink" xfId="423" builtinId="9" hidden="1"/>
    <cellStyle name="Followed Hyperlink" xfId="425" builtinId="9" hidden="1"/>
    <cellStyle name="Followed Hyperlink" xfId="427" builtinId="9" hidden="1"/>
    <cellStyle name="Followed Hyperlink" xfId="429" builtinId="9" hidden="1"/>
    <cellStyle name="Followed Hyperlink" xfId="431" builtinId="9" hidden="1"/>
    <cellStyle name="Followed Hyperlink" xfId="433" builtinId="9" hidden="1"/>
    <cellStyle name="Followed Hyperlink" xfId="435" builtinId="9" hidden="1"/>
    <cellStyle name="Followed Hyperlink" xfId="437" builtinId="9" hidden="1"/>
    <cellStyle name="Followed Hyperlink" xfId="439" builtinId="9" hidden="1"/>
    <cellStyle name="Followed Hyperlink" xfId="441" builtinId="9" hidden="1"/>
    <cellStyle name="Followed Hyperlink" xfId="443" builtinId="9" hidden="1"/>
    <cellStyle name="Followed Hyperlink" xfId="445" builtinId="9" hidden="1"/>
    <cellStyle name="Followed Hyperlink" xfId="447" builtinId="9" hidden="1"/>
    <cellStyle name="Followed Hyperlink" xfId="449" builtinId="9" hidden="1"/>
    <cellStyle name="Followed Hyperlink" xfId="451" builtinId="9" hidden="1"/>
    <cellStyle name="Followed Hyperlink" xfId="453" builtinId="9" hidden="1"/>
    <cellStyle name="Followed Hyperlink" xfId="455" builtinId="9" hidden="1"/>
    <cellStyle name="Followed Hyperlink" xfId="457" builtinId="9" hidden="1"/>
    <cellStyle name="Followed Hyperlink" xfId="459" builtinId="9" hidden="1"/>
    <cellStyle name="Followed Hyperlink" xfId="461" builtinId="9" hidden="1"/>
    <cellStyle name="Followed Hyperlink" xfId="463" builtinId="9" hidden="1"/>
    <cellStyle name="Followed Hyperlink" xfId="465" builtinId="9" hidden="1"/>
    <cellStyle name="Followed Hyperlink" xfId="467" builtinId="9" hidden="1"/>
    <cellStyle name="Followed Hyperlink" xfId="469" builtinId="9" hidden="1"/>
    <cellStyle name="Followed Hyperlink" xfId="471" builtinId="9" hidden="1"/>
    <cellStyle name="Followed Hyperlink" xfId="473" builtinId="9" hidden="1"/>
    <cellStyle name="Followed Hyperlink" xfId="475" builtinId="9" hidden="1"/>
    <cellStyle name="Followed Hyperlink" xfId="477" builtinId="9" hidden="1"/>
    <cellStyle name="Followed Hyperlink" xfId="479" builtinId="9" hidden="1"/>
    <cellStyle name="Followed Hyperlink" xfId="481" builtinId="9" hidden="1"/>
    <cellStyle name="Followed Hyperlink" xfId="483" builtinId="9" hidden="1"/>
    <cellStyle name="Followed Hyperlink" xfId="485" builtinId="9" hidden="1"/>
    <cellStyle name="Followed Hyperlink" xfId="487" builtinId="9" hidden="1"/>
    <cellStyle name="Followed Hyperlink" xfId="489" builtinId="9" hidden="1"/>
    <cellStyle name="Followed Hyperlink" xfId="491" builtinId="9" hidden="1"/>
    <cellStyle name="Followed Hyperlink" xfId="493" builtinId="9" hidden="1"/>
    <cellStyle name="Followed Hyperlink" xfId="495" builtinId="9" hidden="1"/>
    <cellStyle name="Followed Hyperlink" xfId="497" builtinId="9" hidden="1"/>
    <cellStyle name="Followed Hyperlink" xfId="499" builtinId="9" hidden="1"/>
    <cellStyle name="Followed Hyperlink" xfId="501" builtinId="9" hidden="1"/>
    <cellStyle name="Followed Hyperlink" xfId="503" builtinId="9" hidden="1"/>
    <cellStyle name="Followed Hyperlink" xfId="505" builtinId="9" hidden="1"/>
    <cellStyle name="Followed Hyperlink" xfId="507" builtinId="9" hidden="1"/>
    <cellStyle name="Followed Hyperlink" xfId="509" builtinId="9" hidden="1"/>
    <cellStyle name="Followed Hyperlink" xfId="511" builtinId="9" hidden="1"/>
    <cellStyle name="Followed Hyperlink" xfId="513" builtinId="9" hidden="1"/>
    <cellStyle name="Followed Hyperlink" xfId="515" builtinId="9" hidden="1"/>
    <cellStyle name="Followed Hyperlink" xfId="517" builtinId="9" hidden="1"/>
    <cellStyle name="Followed Hyperlink" xfId="519" builtinId="9" hidden="1"/>
    <cellStyle name="Followed Hyperlink" xfId="521" builtinId="9" hidden="1"/>
    <cellStyle name="Followed Hyperlink" xfId="523" builtinId="9" hidden="1"/>
    <cellStyle name="Followed Hyperlink" xfId="525" builtinId="9" hidden="1"/>
    <cellStyle name="Followed Hyperlink" xfId="527" builtinId="9" hidden="1"/>
    <cellStyle name="Followed Hyperlink" xfId="529" builtinId="9" hidden="1"/>
    <cellStyle name="Followed Hyperlink" xfId="531" builtinId="9" hidden="1"/>
    <cellStyle name="Followed Hyperlink" xfId="533" builtinId="9" hidden="1"/>
    <cellStyle name="Followed Hyperlink" xfId="535" builtinId="9" hidden="1"/>
    <cellStyle name="Followed Hyperlink" xfId="537" builtinId="9" hidden="1"/>
    <cellStyle name="Followed Hyperlink" xfId="539" builtinId="9" hidden="1"/>
    <cellStyle name="Followed Hyperlink" xfId="541" builtinId="9" hidden="1"/>
    <cellStyle name="Followed Hyperlink" xfId="543" builtinId="9" hidden="1"/>
    <cellStyle name="Followed Hyperlink" xfId="545" builtinId="9" hidden="1"/>
    <cellStyle name="Followed Hyperlink" xfId="547" builtinId="9" hidden="1"/>
    <cellStyle name="Followed Hyperlink" xfId="549" builtinId="9" hidden="1"/>
    <cellStyle name="Followed Hyperlink" xfId="551" builtinId="9" hidden="1"/>
    <cellStyle name="Followed Hyperlink" xfId="553" builtinId="9" hidden="1"/>
    <cellStyle name="Followed Hyperlink" xfId="555" builtinId="9" hidden="1"/>
    <cellStyle name="Followed Hyperlink" xfId="557" builtinId="9" hidden="1"/>
    <cellStyle name="Followed Hyperlink" xfId="559" builtinId="9" hidden="1"/>
    <cellStyle name="Followed Hyperlink" xfId="561" builtinId="9" hidden="1"/>
    <cellStyle name="Followed Hyperlink" xfId="563" builtinId="9" hidden="1"/>
    <cellStyle name="Followed Hyperlink" xfId="565" builtinId="9" hidden="1"/>
    <cellStyle name="Followed Hyperlink" xfId="567" builtinId="9" hidden="1"/>
    <cellStyle name="Followed Hyperlink" xfId="569" builtinId="9" hidden="1"/>
    <cellStyle name="Followed Hyperlink" xfId="571" builtinId="9" hidden="1"/>
    <cellStyle name="Followed Hyperlink" xfId="573" builtinId="9" hidden="1"/>
    <cellStyle name="Followed Hyperlink" xfId="575" builtinId="9" hidden="1"/>
    <cellStyle name="Followed Hyperlink" xfId="577" builtinId="9" hidden="1"/>
    <cellStyle name="Followed Hyperlink" xfId="579" builtinId="9" hidden="1"/>
    <cellStyle name="Followed Hyperlink" xfId="581" builtinId="9" hidden="1"/>
    <cellStyle name="Followed Hyperlink" xfId="583" builtinId="9" hidden="1"/>
    <cellStyle name="Followed Hyperlink" xfId="585" builtinId="9" hidden="1"/>
    <cellStyle name="Followed Hyperlink" xfId="587" builtinId="9" hidden="1"/>
    <cellStyle name="Followed Hyperlink" xfId="589" builtinId="9" hidden="1"/>
    <cellStyle name="Followed Hyperlink" xfId="591" builtinId="9" hidden="1"/>
    <cellStyle name="Followed Hyperlink" xfId="593" builtinId="9" hidden="1"/>
    <cellStyle name="Followed Hyperlink" xfId="595" builtinId="9" hidden="1"/>
    <cellStyle name="Followed Hyperlink" xfId="597" builtinId="9" hidden="1"/>
    <cellStyle name="Followed Hyperlink" xfId="599" builtinId="9" hidden="1"/>
    <cellStyle name="Followed Hyperlink" xfId="601" builtinId="9" hidden="1"/>
    <cellStyle name="Followed Hyperlink" xfId="603" builtinId="9" hidden="1"/>
    <cellStyle name="Followed Hyperlink" xfId="605" builtinId="9" hidden="1"/>
    <cellStyle name="Followed Hyperlink" xfId="607" builtinId="9" hidden="1"/>
    <cellStyle name="Followed Hyperlink" xfId="609" builtinId="9" hidden="1"/>
    <cellStyle name="Followed Hyperlink" xfId="611" builtinId="9" hidden="1"/>
    <cellStyle name="Followed Hyperlink" xfId="613" builtinId="9" hidden="1"/>
    <cellStyle name="Followed Hyperlink" xfId="615" builtinId="9" hidden="1"/>
    <cellStyle name="Followed Hyperlink" xfId="617" builtinId="9" hidden="1"/>
    <cellStyle name="Followed Hyperlink" xfId="619" builtinId="9" hidden="1"/>
    <cellStyle name="Followed Hyperlink" xfId="621" builtinId="9" hidden="1"/>
    <cellStyle name="Followed Hyperlink" xfId="623" builtinId="9" hidden="1"/>
    <cellStyle name="Followed Hyperlink" xfId="625" builtinId="9" hidden="1"/>
    <cellStyle name="Followed Hyperlink" xfId="627" builtinId="9" hidden="1"/>
    <cellStyle name="Followed Hyperlink" xfId="629" builtinId="9" hidden="1"/>
    <cellStyle name="Followed Hyperlink" xfId="631" builtinId="9" hidden="1"/>
    <cellStyle name="Followed Hyperlink" xfId="633" builtinId="9" hidden="1"/>
    <cellStyle name="Followed Hyperlink" xfId="635" builtinId="9" hidden="1"/>
    <cellStyle name="Followed Hyperlink" xfId="637" builtinId="9" hidden="1"/>
    <cellStyle name="Followed Hyperlink" xfId="639" builtinId="9" hidden="1"/>
    <cellStyle name="Followed Hyperlink" xfId="641" builtinId="9" hidden="1"/>
    <cellStyle name="Followed Hyperlink" xfId="643" builtinId="9" hidden="1"/>
    <cellStyle name="Followed Hyperlink" xfId="645" builtinId="9" hidden="1"/>
    <cellStyle name="Followed Hyperlink" xfId="647" builtinId="9" hidden="1"/>
    <cellStyle name="Followed Hyperlink" xfId="649" builtinId="9" hidden="1"/>
    <cellStyle name="Followed Hyperlink" xfId="651" builtinId="9" hidden="1"/>
    <cellStyle name="Followed Hyperlink" xfId="653" builtinId="9" hidden="1"/>
    <cellStyle name="Followed Hyperlink" xfId="655" builtinId="9" hidden="1"/>
    <cellStyle name="Followed Hyperlink" xfId="657" builtinId="9" hidden="1"/>
    <cellStyle name="Followed Hyperlink" xfId="659" builtinId="9" hidden="1"/>
    <cellStyle name="Followed Hyperlink" xfId="661" builtinId="9" hidden="1"/>
    <cellStyle name="Followed Hyperlink" xfId="663" builtinId="9" hidden="1"/>
    <cellStyle name="Followed Hyperlink" xfId="665" builtinId="9" hidden="1"/>
    <cellStyle name="Followed Hyperlink" xfId="667" builtinId="9" hidden="1"/>
    <cellStyle name="Followed Hyperlink" xfId="669" builtinId="9" hidden="1"/>
    <cellStyle name="Followed Hyperlink" xfId="671" builtinId="9" hidden="1"/>
    <cellStyle name="Followed Hyperlink" xfId="673" builtinId="9" hidden="1"/>
    <cellStyle name="Followed Hyperlink" xfId="675" builtinId="9" hidden="1"/>
    <cellStyle name="Followed Hyperlink" xfId="677" builtinId="9" hidden="1"/>
    <cellStyle name="Followed Hyperlink" xfId="679" builtinId="9" hidden="1"/>
    <cellStyle name="Followed Hyperlink" xfId="681" builtinId="9" hidden="1"/>
    <cellStyle name="Followed Hyperlink" xfId="683" builtinId="9" hidden="1"/>
    <cellStyle name="Followed Hyperlink" xfId="685" builtinId="9" hidden="1"/>
    <cellStyle name="Followed Hyperlink" xfId="687" builtinId="9" hidden="1"/>
    <cellStyle name="Followed Hyperlink" xfId="689" builtinId="9" hidden="1"/>
    <cellStyle name="Followed Hyperlink" xfId="691" builtinId="9" hidden="1"/>
    <cellStyle name="Followed Hyperlink" xfId="693" builtinId="9" hidden="1"/>
    <cellStyle name="Followed Hyperlink" xfId="695" builtinId="9" hidden="1"/>
    <cellStyle name="Followed Hyperlink" xfId="697" builtinId="9" hidden="1"/>
    <cellStyle name="Followed Hyperlink" xfId="699" builtinId="9" hidden="1"/>
    <cellStyle name="Followed Hyperlink" xfId="701" builtinId="9" hidden="1"/>
    <cellStyle name="Followed Hyperlink" xfId="703" builtinId="9" hidden="1"/>
    <cellStyle name="Followed Hyperlink" xfId="705" builtinId="9" hidden="1"/>
    <cellStyle name="Followed Hyperlink" xfId="707" builtinId="9" hidden="1"/>
    <cellStyle name="Followed Hyperlink" xfId="709" builtinId="9" hidden="1"/>
    <cellStyle name="Followed Hyperlink" xfId="711" builtinId="9" hidden="1"/>
    <cellStyle name="Followed Hyperlink" xfId="713" builtinId="9" hidden="1"/>
    <cellStyle name="Followed Hyperlink" xfId="715" builtinId="9" hidden="1"/>
    <cellStyle name="Followed Hyperlink" xfId="717" builtinId="9" hidden="1"/>
    <cellStyle name="Followed Hyperlink" xfId="719" builtinId="9" hidden="1"/>
    <cellStyle name="Followed Hyperlink" xfId="721" builtinId="9" hidden="1"/>
    <cellStyle name="Followed Hyperlink" xfId="723" builtinId="9" hidden="1"/>
    <cellStyle name="Followed Hyperlink" xfId="725" builtinId="9" hidden="1"/>
    <cellStyle name="Followed Hyperlink" xfId="727" builtinId="9" hidden="1"/>
    <cellStyle name="Followed Hyperlink" xfId="729" builtinId="9" hidden="1"/>
    <cellStyle name="Followed Hyperlink" xfId="731" builtinId="9" hidden="1"/>
    <cellStyle name="Followed Hyperlink" xfId="733" builtinId="9" hidden="1"/>
    <cellStyle name="Followed Hyperlink" xfId="735" builtinId="9" hidden="1"/>
    <cellStyle name="Followed Hyperlink" xfId="737" builtinId="9" hidden="1"/>
    <cellStyle name="Followed Hyperlink" xfId="739" builtinId="9" hidden="1"/>
    <cellStyle name="Followed Hyperlink" xfId="741" builtinId="9" hidden="1"/>
    <cellStyle name="Followed Hyperlink" xfId="743" builtinId="9" hidden="1"/>
    <cellStyle name="Followed Hyperlink" xfId="745" builtinId="9" hidden="1"/>
    <cellStyle name="Followed Hyperlink" xfId="747" builtinId="9" hidden="1"/>
    <cellStyle name="Followed Hyperlink" xfId="749" builtinId="9" hidden="1"/>
    <cellStyle name="Followed Hyperlink" xfId="751" builtinId="9" hidden="1"/>
    <cellStyle name="Followed Hyperlink" xfId="753" builtinId="9" hidden="1"/>
    <cellStyle name="Followed Hyperlink" xfId="755" builtinId="9" hidden="1"/>
    <cellStyle name="Followed Hyperlink" xfId="757" builtinId="9" hidden="1"/>
    <cellStyle name="Followed Hyperlink" xfId="759" builtinId="9" hidden="1"/>
    <cellStyle name="Followed Hyperlink" xfId="761" builtinId="9" hidden="1"/>
    <cellStyle name="Followed Hyperlink" xfId="763" builtinId="9" hidden="1"/>
    <cellStyle name="Followed Hyperlink" xfId="765" builtinId="9" hidden="1"/>
    <cellStyle name="Followed Hyperlink" xfId="767" builtinId="9" hidden="1"/>
    <cellStyle name="Followed Hyperlink" xfId="769" builtinId="9" hidden="1"/>
    <cellStyle name="Followed Hyperlink" xfId="771" builtinId="9" hidden="1"/>
    <cellStyle name="Followed Hyperlink" xfId="773" builtinId="9" hidden="1"/>
    <cellStyle name="Followed Hyperlink" xfId="775" builtinId="9" hidden="1"/>
    <cellStyle name="Followed Hyperlink" xfId="777" builtinId="9" hidden="1"/>
    <cellStyle name="Followed Hyperlink" xfId="779" builtinId="9" hidden="1"/>
    <cellStyle name="Followed Hyperlink" xfId="781" builtinId="9" hidden="1"/>
    <cellStyle name="Followed Hyperlink" xfId="783" builtinId="9" hidden="1"/>
    <cellStyle name="Followed Hyperlink" xfId="785" builtinId="9" hidden="1"/>
    <cellStyle name="Followed Hyperlink" xfId="787" builtinId="9" hidden="1"/>
    <cellStyle name="Followed Hyperlink" xfId="789" builtinId="9" hidden="1"/>
    <cellStyle name="Followed Hyperlink" xfId="791" builtinId="9" hidden="1"/>
    <cellStyle name="Followed Hyperlink" xfId="793" builtinId="9" hidden="1"/>
    <cellStyle name="Followed Hyperlink" xfId="795" builtinId="9" hidden="1"/>
    <cellStyle name="Followed Hyperlink" xfId="797" builtinId="9" hidden="1"/>
    <cellStyle name="Followed Hyperlink" xfId="799" builtinId="9" hidden="1"/>
    <cellStyle name="Followed Hyperlink" xfId="801" builtinId="9" hidden="1"/>
    <cellStyle name="Followed Hyperlink" xfId="803" builtinId="9" hidden="1"/>
    <cellStyle name="Followed Hyperlink" xfId="805" builtinId="9" hidden="1"/>
    <cellStyle name="Followed Hyperlink" xfId="807" builtinId="9" hidden="1"/>
    <cellStyle name="Followed Hyperlink" xfId="809" builtinId="9" hidden="1"/>
    <cellStyle name="Followed Hyperlink" xfId="811" builtinId="9" hidden="1"/>
    <cellStyle name="Followed Hyperlink" xfId="813" builtinId="9" hidden="1"/>
    <cellStyle name="Followed Hyperlink" xfId="815" builtinId="9" hidden="1"/>
    <cellStyle name="Followed Hyperlink" xfId="817" builtinId="9" hidden="1"/>
    <cellStyle name="Followed Hyperlink" xfId="819" builtinId="9" hidden="1"/>
    <cellStyle name="Followed Hyperlink" xfId="821" builtinId="9" hidden="1"/>
    <cellStyle name="Followed Hyperlink" xfId="823" builtinId="9" hidden="1"/>
    <cellStyle name="Followed Hyperlink" xfId="825" builtinId="9" hidden="1"/>
    <cellStyle name="Followed Hyperlink" xfId="827" builtinId="9" hidden="1"/>
    <cellStyle name="Followed Hyperlink" xfId="829" builtinId="9" hidden="1"/>
    <cellStyle name="Followed Hyperlink" xfId="831" builtinId="9" hidden="1"/>
    <cellStyle name="Followed Hyperlink" xfId="833" builtinId="9" hidden="1"/>
    <cellStyle name="Followed Hyperlink" xfId="835" builtinId="9" hidden="1"/>
    <cellStyle name="Followed Hyperlink" xfId="837" builtinId="9" hidden="1"/>
    <cellStyle name="Followed Hyperlink" xfId="839" builtinId="9" hidden="1"/>
    <cellStyle name="Followed Hyperlink" xfId="841" builtinId="9" hidden="1"/>
    <cellStyle name="Followed Hyperlink" xfId="843" builtinId="9" hidden="1"/>
    <cellStyle name="Followed Hyperlink" xfId="845" builtinId="9" hidden="1"/>
    <cellStyle name="Followed Hyperlink" xfId="847" builtinId="9" hidden="1"/>
    <cellStyle name="Followed Hyperlink" xfId="849" builtinId="9" hidden="1"/>
    <cellStyle name="Followed Hyperlink" xfId="851" builtinId="9" hidden="1"/>
    <cellStyle name="Followed Hyperlink" xfId="853" builtinId="9" hidden="1"/>
    <cellStyle name="Followed Hyperlink" xfId="855" builtinId="9" hidden="1"/>
    <cellStyle name="Followed Hyperlink" xfId="857" builtinId="9" hidden="1"/>
    <cellStyle name="Followed Hyperlink" xfId="859" builtinId="9" hidden="1"/>
    <cellStyle name="Followed Hyperlink" xfId="861" builtinId="9" hidden="1"/>
    <cellStyle name="Followed Hyperlink" xfId="863" builtinId="9" hidden="1"/>
    <cellStyle name="Followed Hyperlink" xfId="865" builtinId="9" hidden="1"/>
    <cellStyle name="Followed Hyperlink" xfId="867" builtinId="9" hidden="1"/>
    <cellStyle name="Followed Hyperlink" xfId="869" builtinId="9" hidden="1"/>
    <cellStyle name="Followed Hyperlink" xfId="871" builtinId="9" hidden="1"/>
    <cellStyle name="Followed Hyperlink" xfId="873" builtinId="9" hidden="1"/>
    <cellStyle name="Followed Hyperlink" xfId="875" builtinId="9" hidden="1"/>
    <cellStyle name="Followed Hyperlink" xfId="877" builtinId="9" hidden="1"/>
    <cellStyle name="Followed Hyperlink" xfId="879" builtinId="9" hidden="1"/>
    <cellStyle name="Followed Hyperlink" xfId="881" builtinId="9" hidden="1"/>
    <cellStyle name="Followed Hyperlink" xfId="883" builtinId="9" hidden="1"/>
    <cellStyle name="Followed Hyperlink" xfId="885" builtinId="9" hidden="1"/>
    <cellStyle name="Followed Hyperlink" xfId="887" builtinId="9" hidden="1"/>
    <cellStyle name="Followed Hyperlink" xfId="889" builtinId="9" hidden="1"/>
    <cellStyle name="Followed Hyperlink" xfId="891" builtinId="9" hidden="1"/>
    <cellStyle name="Followed Hyperlink" xfId="893" builtinId="9" hidden="1"/>
    <cellStyle name="Followed Hyperlink" xfId="895" builtinId="9" hidden="1"/>
    <cellStyle name="Followed Hyperlink" xfId="897" builtinId="9" hidden="1"/>
    <cellStyle name="Followed Hyperlink" xfId="899" builtinId="9" hidden="1"/>
    <cellStyle name="Followed Hyperlink" xfId="901" builtinId="9" hidden="1"/>
    <cellStyle name="Followed Hyperlink" xfId="903" builtinId="9" hidden="1"/>
    <cellStyle name="Followed Hyperlink" xfId="905" builtinId="9" hidden="1"/>
    <cellStyle name="Followed Hyperlink" xfId="907" builtinId="9" hidden="1"/>
    <cellStyle name="Followed Hyperlink" xfId="909" builtinId="9" hidden="1"/>
    <cellStyle name="Followed Hyperlink" xfId="911" builtinId="9" hidden="1"/>
    <cellStyle name="Followed Hyperlink" xfId="913" builtinId="9" hidden="1"/>
    <cellStyle name="Followed Hyperlink" xfId="915" builtinId="9" hidden="1"/>
    <cellStyle name="Followed Hyperlink" xfId="917" builtinId="9" hidden="1"/>
    <cellStyle name="Followed Hyperlink" xfId="919" builtinId="9" hidden="1"/>
    <cellStyle name="Followed Hyperlink" xfId="921" builtinId="9" hidden="1"/>
    <cellStyle name="Followed Hyperlink" xfId="923" builtinId="9" hidden="1"/>
    <cellStyle name="Followed Hyperlink" xfId="925" builtinId="9" hidden="1"/>
    <cellStyle name="Followed Hyperlink" xfId="927" builtinId="9" hidden="1"/>
    <cellStyle name="Followed Hyperlink" xfId="929" builtinId="9" hidden="1"/>
    <cellStyle name="Followed Hyperlink" xfId="931" builtinId="9" hidden="1"/>
    <cellStyle name="Followed Hyperlink" xfId="933" builtinId="9" hidden="1"/>
    <cellStyle name="Followed Hyperlink" xfId="935" builtinId="9" hidden="1"/>
    <cellStyle name="Followed Hyperlink" xfId="937" builtinId="9" hidden="1"/>
    <cellStyle name="Followed Hyperlink" xfId="939" builtinId="9" hidden="1"/>
    <cellStyle name="Followed Hyperlink" xfId="941" builtinId="9" hidden="1"/>
    <cellStyle name="Followed Hyperlink" xfId="943" builtinId="9" hidden="1"/>
    <cellStyle name="Followed Hyperlink" xfId="945" builtinId="9" hidden="1"/>
    <cellStyle name="Followed Hyperlink" xfId="947" builtinId="9" hidden="1"/>
    <cellStyle name="Followed Hyperlink" xfId="949" builtinId="9" hidden="1"/>
    <cellStyle name="Followed Hyperlink" xfId="951" builtinId="9" hidden="1"/>
    <cellStyle name="Followed Hyperlink" xfId="953" builtinId="9" hidden="1"/>
    <cellStyle name="Followed Hyperlink" xfId="955" builtinId="9" hidden="1"/>
    <cellStyle name="Followed Hyperlink" xfId="957" builtinId="9" hidden="1"/>
    <cellStyle name="Followed Hyperlink" xfId="959" builtinId="9" hidden="1"/>
    <cellStyle name="Followed Hyperlink" xfId="961" builtinId="9" hidden="1"/>
    <cellStyle name="Followed Hyperlink" xfId="963" builtinId="9" hidden="1"/>
    <cellStyle name="Followed Hyperlink" xfId="965" builtinId="9" hidden="1"/>
    <cellStyle name="Followed Hyperlink" xfId="967" builtinId="9" hidden="1"/>
    <cellStyle name="Followed Hyperlink" xfId="969" builtinId="9" hidden="1"/>
    <cellStyle name="Followed Hyperlink" xfId="971" builtinId="9" hidden="1"/>
    <cellStyle name="Followed Hyperlink" xfId="973" builtinId="9" hidden="1"/>
    <cellStyle name="Followed Hyperlink" xfId="975" builtinId="9" hidden="1"/>
    <cellStyle name="Followed Hyperlink" xfId="977" builtinId="9" hidden="1"/>
    <cellStyle name="Followed Hyperlink" xfId="979" builtinId="9" hidden="1"/>
    <cellStyle name="Followed Hyperlink" xfId="981" builtinId="9" hidden="1"/>
    <cellStyle name="Followed Hyperlink" xfId="983" builtinId="9" hidden="1"/>
    <cellStyle name="Followed Hyperlink" xfId="985" builtinId="9" hidden="1"/>
    <cellStyle name="Followed Hyperlink" xfId="987" builtinId="9" hidden="1"/>
    <cellStyle name="Followed Hyperlink" xfId="989" builtinId="9" hidden="1"/>
    <cellStyle name="Followed Hyperlink" xfId="991" builtinId="9" hidden="1"/>
    <cellStyle name="Followed Hyperlink" xfId="993" builtinId="9" hidden="1"/>
    <cellStyle name="Followed Hyperlink" xfId="995" builtinId="9" hidden="1"/>
    <cellStyle name="Followed Hyperlink" xfId="997" builtinId="9" hidden="1"/>
    <cellStyle name="Followed Hyperlink" xfId="999" builtinId="9" hidden="1"/>
    <cellStyle name="Followed Hyperlink" xfId="1001" builtinId="9" hidden="1"/>
    <cellStyle name="Followed Hyperlink" xfId="1003" builtinId="9" hidden="1"/>
    <cellStyle name="Followed Hyperlink" xfId="1005" builtinId="9" hidden="1"/>
    <cellStyle name="Followed Hyperlink" xfId="1007" builtinId="9" hidden="1"/>
    <cellStyle name="Followed Hyperlink" xfId="1009" builtinId="9" hidden="1"/>
    <cellStyle name="Followed Hyperlink" xfId="1011" builtinId="9" hidden="1"/>
    <cellStyle name="Followed Hyperlink" xfId="1013" builtinId="9" hidden="1"/>
    <cellStyle name="Followed Hyperlink" xfId="1015" builtinId="9" hidden="1"/>
    <cellStyle name="Followed Hyperlink" xfId="1017" builtinId="9" hidden="1"/>
    <cellStyle name="Followed Hyperlink" xfId="1019" builtinId="9" hidden="1"/>
    <cellStyle name="Followed Hyperlink" xfId="1021" builtinId="9" hidden="1"/>
    <cellStyle name="Followed Hyperlink" xfId="1023" builtinId="9" hidden="1"/>
    <cellStyle name="Followed Hyperlink" xfId="1025" builtinId="9" hidden="1"/>
    <cellStyle name="Followed Hyperlink" xfId="1027" builtinId="9" hidden="1"/>
    <cellStyle name="Followed Hyperlink" xfId="1029" builtinId="9" hidden="1"/>
    <cellStyle name="Followed Hyperlink" xfId="1031" builtinId="9" hidden="1"/>
    <cellStyle name="Followed Hyperlink" xfId="1033" builtinId="9" hidden="1"/>
    <cellStyle name="Followed Hyperlink" xfId="1035" builtinId="9" hidden="1"/>
    <cellStyle name="Followed Hyperlink" xfId="1037" builtinId="9" hidden="1"/>
    <cellStyle name="Followed Hyperlink" xfId="1039" builtinId="9" hidden="1"/>
    <cellStyle name="Followed Hyperlink" xfId="1041" builtinId="9" hidden="1"/>
    <cellStyle name="Followed Hyperlink" xfId="1043" builtinId="9" hidden="1"/>
    <cellStyle name="Followed Hyperlink" xfId="1045" builtinId="9" hidden="1"/>
    <cellStyle name="Followed Hyperlink" xfId="1047" builtinId="9" hidden="1"/>
    <cellStyle name="Followed Hyperlink" xfId="1049" builtinId="9" hidden="1"/>
    <cellStyle name="Followed Hyperlink" xfId="1051" builtinId="9" hidden="1"/>
    <cellStyle name="Followed Hyperlink" xfId="1053" builtinId="9" hidden="1"/>
    <cellStyle name="Followed Hyperlink" xfId="1055" builtinId="9" hidden="1"/>
    <cellStyle name="Followed Hyperlink" xfId="1057" builtinId="9" hidden="1"/>
    <cellStyle name="Followed Hyperlink" xfId="1059" builtinId="9" hidden="1"/>
    <cellStyle name="Followed Hyperlink" xfId="1061" builtinId="9" hidden="1"/>
    <cellStyle name="Followed Hyperlink" xfId="1063" builtinId="9" hidden="1"/>
    <cellStyle name="Followed Hyperlink" xfId="1065" builtinId="9" hidden="1"/>
    <cellStyle name="Followed Hyperlink" xfId="1067" builtinId="9" hidden="1"/>
    <cellStyle name="Followed Hyperlink" xfId="1069" builtinId="9" hidden="1"/>
    <cellStyle name="Followed Hyperlink" xfId="1071" builtinId="9" hidden="1"/>
    <cellStyle name="Followed Hyperlink" xfId="1073" builtinId="9" hidden="1"/>
    <cellStyle name="Followed Hyperlink" xfId="1075" builtinId="9" hidden="1"/>
    <cellStyle name="Followed Hyperlink" xfId="1077" builtinId="9" hidden="1"/>
    <cellStyle name="Followed Hyperlink" xfId="1079" builtinId="9" hidden="1"/>
    <cellStyle name="Followed Hyperlink" xfId="1081" builtinId="9" hidden="1"/>
    <cellStyle name="Followed Hyperlink" xfId="1083" builtinId="9" hidden="1"/>
    <cellStyle name="Followed Hyperlink" xfId="1085" builtinId="9" hidden="1"/>
    <cellStyle name="Followed Hyperlink" xfId="1087" builtinId="9" hidden="1"/>
    <cellStyle name="Followed Hyperlink" xfId="1089" builtinId="9" hidden="1"/>
    <cellStyle name="Followed Hyperlink" xfId="1091" builtinId="9" hidden="1"/>
    <cellStyle name="Followed Hyperlink" xfId="1093" builtinId="9" hidden="1"/>
    <cellStyle name="Followed Hyperlink" xfId="1095" builtinId="9" hidden="1"/>
    <cellStyle name="Followed Hyperlink" xfId="1097" builtinId="9" hidden="1"/>
    <cellStyle name="Followed Hyperlink" xfId="1099" builtinId="9" hidden="1"/>
    <cellStyle name="Followed Hyperlink" xfId="1101" builtinId="9" hidden="1"/>
    <cellStyle name="Followed Hyperlink" xfId="1103" builtinId="9" hidden="1"/>
    <cellStyle name="Followed Hyperlink" xfId="1105" builtinId="9" hidden="1"/>
    <cellStyle name="Followed Hyperlink" xfId="1107" builtinId="9" hidden="1"/>
    <cellStyle name="Followed Hyperlink" xfId="1109" builtinId="9" hidden="1"/>
    <cellStyle name="Followed Hyperlink" xfId="1111" builtinId="9" hidden="1"/>
    <cellStyle name="Followed Hyperlink" xfId="1113" builtinId="9" hidden="1"/>
    <cellStyle name="Followed Hyperlink" xfId="1115" builtinId="9" hidden="1"/>
    <cellStyle name="Followed Hyperlink" xfId="1117" builtinId="9" hidden="1"/>
    <cellStyle name="Followed Hyperlink" xfId="1119" builtinId="9" hidden="1"/>
    <cellStyle name="Followed Hyperlink" xfId="1121" builtinId="9" hidden="1"/>
    <cellStyle name="Followed Hyperlink" xfId="1123" builtinId="9" hidden="1"/>
    <cellStyle name="Followed Hyperlink" xfId="1125" builtinId="9" hidden="1"/>
    <cellStyle name="Followed Hyperlink" xfId="1127" builtinId="9" hidden="1"/>
    <cellStyle name="Followed Hyperlink" xfId="1129" builtinId="9" hidden="1"/>
    <cellStyle name="Followed Hyperlink" xfId="1131" builtinId="9" hidden="1"/>
    <cellStyle name="Followed Hyperlink" xfId="1133" builtinId="9" hidden="1"/>
    <cellStyle name="Followed Hyperlink" xfId="1135" builtinId="9" hidden="1"/>
    <cellStyle name="Followed Hyperlink" xfId="1137" builtinId="9" hidden="1"/>
    <cellStyle name="Followed Hyperlink" xfId="1139" builtinId="9" hidden="1"/>
    <cellStyle name="Followed Hyperlink" xfId="1141" builtinId="9" hidden="1"/>
    <cellStyle name="Followed Hyperlink" xfId="1143" builtinId="9" hidden="1"/>
    <cellStyle name="Followed Hyperlink" xfId="1145" builtinId="9" hidden="1"/>
    <cellStyle name="Followed Hyperlink" xfId="1147" builtinId="9" hidden="1"/>
    <cellStyle name="Followed Hyperlink" xfId="1149" builtinId="9" hidden="1"/>
    <cellStyle name="Followed Hyperlink" xfId="1151" builtinId="9" hidden="1"/>
    <cellStyle name="Followed Hyperlink" xfId="1153" builtinId="9" hidden="1"/>
    <cellStyle name="Followed Hyperlink" xfId="1155" builtinId="9" hidden="1"/>
    <cellStyle name="Followed Hyperlink" xfId="1157" builtinId="9" hidden="1"/>
    <cellStyle name="Followed Hyperlink" xfId="1159" builtinId="9" hidden="1"/>
    <cellStyle name="Followed Hyperlink" xfId="1161" builtinId="9" hidden="1"/>
    <cellStyle name="Followed Hyperlink" xfId="1163" builtinId="9" hidden="1"/>
    <cellStyle name="Followed Hyperlink" xfId="1165" builtinId="9" hidden="1"/>
    <cellStyle name="Followed Hyperlink" xfId="1167" builtinId="9" hidden="1"/>
    <cellStyle name="Followed Hyperlink" xfId="1169" builtinId="9" hidden="1"/>
    <cellStyle name="Followed Hyperlink" xfId="1171" builtinId="9" hidden="1"/>
    <cellStyle name="Followed Hyperlink" xfId="1173" builtinId="9" hidden="1"/>
    <cellStyle name="Followed Hyperlink" xfId="1175" builtinId="9" hidden="1"/>
    <cellStyle name="Followed Hyperlink" xfId="1177" builtinId="9" hidden="1"/>
    <cellStyle name="Followed Hyperlink" xfId="1179" builtinId="9" hidden="1"/>
    <cellStyle name="Followed Hyperlink" xfId="1181"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Hyperlink" xfId="318"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Hyperlink" xfId="356" builtinId="8" hidden="1"/>
    <cellStyle name="Hyperlink" xfId="358" builtinId="8" hidden="1"/>
    <cellStyle name="Hyperlink" xfId="360" builtinId="8" hidden="1"/>
    <cellStyle name="Hyperlink" xfId="362" builtinId="8" hidden="1"/>
    <cellStyle name="Hyperlink" xfId="364" builtinId="8" hidden="1"/>
    <cellStyle name="Hyperlink" xfId="366" builtinId="8" hidden="1"/>
    <cellStyle name="Hyperlink" xfId="368" builtinId="8" hidden="1"/>
    <cellStyle name="Hyperlink" xfId="370" builtinId="8" hidden="1"/>
    <cellStyle name="Hyperlink" xfId="372" builtinId="8" hidden="1"/>
    <cellStyle name="Hyperlink" xfId="374" builtinId="8" hidden="1"/>
    <cellStyle name="Hyperlink" xfId="376" builtinId="8" hidden="1"/>
    <cellStyle name="Hyperlink" xfId="378" builtinId="8" hidden="1"/>
    <cellStyle name="Hyperlink" xfId="380" builtinId="8" hidden="1"/>
    <cellStyle name="Hyperlink" xfId="382" builtinId="8" hidden="1"/>
    <cellStyle name="Hyperlink" xfId="384" builtinId="8" hidden="1"/>
    <cellStyle name="Hyperlink" xfId="386" builtinId="8" hidden="1"/>
    <cellStyle name="Hyperlink" xfId="388" builtinId="8" hidden="1"/>
    <cellStyle name="Hyperlink" xfId="390" builtinId="8" hidden="1"/>
    <cellStyle name="Hyperlink" xfId="392" builtinId="8" hidden="1"/>
    <cellStyle name="Hyperlink" xfId="394" builtinId="8" hidden="1"/>
    <cellStyle name="Hyperlink" xfId="396" builtinId="8" hidden="1"/>
    <cellStyle name="Hyperlink" xfId="398" builtinId="8" hidden="1"/>
    <cellStyle name="Hyperlink" xfId="400" builtinId="8" hidden="1"/>
    <cellStyle name="Hyperlink" xfId="402" builtinId="8" hidden="1"/>
    <cellStyle name="Hyperlink" xfId="404" builtinId="8" hidden="1"/>
    <cellStyle name="Hyperlink" xfId="406" builtinId="8" hidden="1"/>
    <cellStyle name="Hyperlink" xfId="408" builtinId="8" hidden="1"/>
    <cellStyle name="Hyperlink" xfId="410" builtinId="8" hidden="1"/>
    <cellStyle name="Hyperlink" xfId="412" builtinId="8" hidden="1"/>
    <cellStyle name="Hyperlink" xfId="414" builtinId="8" hidden="1"/>
    <cellStyle name="Hyperlink" xfId="416" builtinId="8" hidden="1"/>
    <cellStyle name="Hyperlink" xfId="418" builtinId="8" hidden="1"/>
    <cellStyle name="Hyperlink" xfId="420" builtinId="8" hidden="1"/>
    <cellStyle name="Hyperlink" xfId="422" builtinId="8" hidden="1"/>
    <cellStyle name="Hyperlink" xfId="424" builtinId="8" hidden="1"/>
    <cellStyle name="Hyperlink" xfId="426" builtinId="8" hidden="1"/>
    <cellStyle name="Hyperlink" xfId="428" builtinId="8" hidden="1"/>
    <cellStyle name="Hyperlink" xfId="430" builtinId="8" hidden="1"/>
    <cellStyle name="Hyperlink" xfId="432" builtinId="8" hidden="1"/>
    <cellStyle name="Hyperlink" xfId="434" builtinId="8" hidden="1"/>
    <cellStyle name="Hyperlink" xfId="436" builtinId="8" hidden="1"/>
    <cellStyle name="Hyperlink" xfId="438" builtinId="8" hidden="1"/>
    <cellStyle name="Hyperlink" xfId="440" builtinId="8" hidden="1"/>
    <cellStyle name="Hyperlink" xfId="442" builtinId="8" hidden="1"/>
    <cellStyle name="Hyperlink" xfId="444" builtinId="8" hidden="1"/>
    <cellStyle name="Hyperlink" xfId="446" builtinId="8" hidden="1"/>
    <cellStyle name="Hyperlink" xfId="448" builtinId="8" hidden="1"/>
    <cellStyle name="Hyperlink" xfId="450" builtinId="8" hidden="1"/>
    <cellStyle name="Hyperlink" xfId="452" builtinId="8" hidden="1"/>
    <cellStyle name="Hyperlink" xfId="454" builtinId="8" hidden="1"/>
    <cellStyle name="Hyperlink" xfId="456" builtinId="8" hidden="1"/>
    <cellStyle name="Hyperlink" xfId="458" builtinId="8" hidden="1"/>
    <cellStyle name="Hyperlink" xfId="460" builtinId="8" hidden="1"/>
    <cellStyle name="Hyperlink" xfId="462" builtinId="8" hidden="1"/>
    <cellStyle name="Hyperlink" xfId="464" builtinId="8" hidden="1"/>
    <cellStyle name="Hyperlink" xfId="466" builtinId="8" hidden="1"/>
    <cellStyle name="Hyperlink" xfId="468" builtinId="8" hidden="1"/>
    <cellStyle name="Hyperlink" xfId="470" builtinId="8" hidden="1"/>
    <cellStyle name="Hyperlink" xfId="472" builtinId="8" hidden="1"/>
    <cellStyle name="Hyperlink" xfId="474" builtinId="8" hidden="1"/>
    <cellStyle name="Hyperlink" xfId="476" builtinId="8" hidden="1"/>
    <cellStyle name="Hyperlink" xfId="478" builtinId="8" hidden="1"/>
    <cellStyle name="Hyperlink" xfId="480" builtinId="8" hidden="1"/>
    <cellStyle name="Hyperlink" xfId="482" builtinId="8" hidden="1"/>
    <cellStyle name="Hyperlink" xfId="484" builtinId="8" hidden="1"/>
    <cellStyle name="Hyperlink" xfId="486" builtinId="8" hidden="1"/>
    <cellStyle name="Hyperlink" xfId="488" builtinId="8" hidden="1"/>
    <cellStyle name="Hyperlink" xfId="490" builtinId="8" hidden="1"/>
    <cellStyle name="Hyperlink" xfId="492" builtinId="8" hidden="1"/>
    <cellStyle name="Hyperlink" xfId="494" builtinId="8" hidden="1"/>
    <cellStyle name="Hyperlink" xfId="496" builtinId="8" hidden="1"/>
    <cellStyle name="Hyperlink" xfId="498" builtinId="8" hidden="1"/>
    <cellStyle name="Hyperlink" xfId="500" builtinId="8" hidden="1"/>
    <cellStyle name="Hyperlink" xfId="502" builtinId="8" hidden="1"/>
    <cellStyle name="Hyperlink" xfId="504" builtinId="8" hidden="1"/>
    <cellStyle name="Hyperlink" xfId="506" builtinId="8" hidden="1"/>
    <cellStyle name="Hyperlink" xfId="508" builtinId="8" hidden="1"/>
    <cellStyle name="Hyperlink" xfId="510" builtinId="8" hidden="1"/>
    <cellStyle name="Hyperlink" xfId="512" builtinId="8" hidden="1"/>
    <cellStyle name="Hyperlink" xfId="514" builtinId="8" hidden="1"/>
    <cellStyle name="Hyperlink" xfId="516" builtinId="8" hidden="1"/>
    <cellStyle name="Hyperlink" xfId="518" builtinId="8" hidden="1"/>
    <cellStyle name="Hyperlink" xfId="520" builtinId="8" hidden="1"/>
    <cellStyle name="Hyperlink" xfId="522" builtinId="8" hidden="1"/>
    <cellStyle name="Hyperlink" xfId="524" builtinId="8" hidden="1"/>
    <cellStyle name="Hyperlink" xfId="526" builtinId="8" hidden="1"/>
    <cellStyle name="Hyperlink" xfId="528" builtinId="8" hidden="1"/>
    <cellStyle name="Hyperlink" xfId="530" builtinId="8" hidden="1"/>
    <cellStyle name="Hyperlink" xfId="532" builtinId="8" hidden="1"/>
    <cellStyle name="Hyperlink" xfId="534" builtinId="8" hidden="1"/>
    <cellStyle name="Hyperlink" xfId="536" builtinId="8" hidden="1"/>
    <cellStyle name="Hyperlink" xfId="538" builtinId="8" hidden="1"/>
    <cellStyle name="Hyperlink" xfId="540" builtinId="8" hidden="1"/>
    <cellStyle name="Hyperlink" xfId="542" builtinId="8" hidden="1"/>
    <cellStyle name="Hyperlink" xfId="544" builtinId="8" hidden="1"/>
    <cellStyle name="Hyperlink" xfId="546" builtinId="8" hidden="1"/>
    <cellStyle name="Hyperlink" xfId="548" builtinId="8" hidden="1"/>
    <cellStyle name="Hyperlink" xfId="550" builtinId="8" hidden="1"/>
    <cellStyle name="Hyperlink" xfId="552" builtinId="8" hidden="1"/>
    <cellStyle name="Hyperlink" xfId="554" builtinId="8" hidden="1"/>
    <cellStyle name="Hyperlink" xfId="556" builtinId="8" hidden="1"/>
    <cellStyle name="Hyperlink" xfId="558" builtinId="8" hidden="1"/>
    <cellStyle name="Hyperlink" xfId="560" builtinId="8" hidden="1"/>
    <cellStyle name="Hyperlink" xfId="562" builtinId="8" hidden="1"/>
    <cellStyle name="Hyperlink" xfId="564" builtinId="8" hidden="1"/>
    <cellStyle name="Hyperlink" xfId="566" builtinId="8" hidden="1"/>
    <cellStyle name="Hyperlink" xfId="568" builtinId="8" hidden="1"/>
    <cellStyle name="Hyperlink" xfId="570" builtinId="8" hidden="1"/>
    <cellStyle name="Hyperlink" xfId="572" builtinId="8" hidden="1"/>
    <cellStyle name="Hyperlink" xfId="574" builtinId="8" hidden="1"/>
    <cellStyle name="Hyperlink" xfId="576" builtinId="8" hidden="1"/>
    <cellStyle name="Hyperlink" xfId="578" builtinId="8" hidden="1"/>
    <cellStyle name="Hyperlink" xfId="580" builtinId="8" hidden="1"/>
    <cellStyle name="Hyperlink" xfId="582" builtinId="8" hidden="1"/>
    <cellStyle name="Hyperlink" xfId="584" builtinId="8" hidden="1"/>
    <cellStyle name="Hyperlink" xfId="586" builtinId="8" hidden="1"/>
    <cellStyle name="Hyperlink" xfId="588" builtinId="8" hidden="1"/>
    <cellStyle name="Hyperlink" xfId="590" builtinId="8" hidden="1"/>
    <cellStyle name="Hyperlink" xfId="592" builtinId="8" hidden="1"/>
    <cellStyle name="Hyperlink" xfId="594" builtinId="8" hidden="1"/>
    <cellStyle name="Hyperlink" xfId="596" builtinId="8" hidden="1"/>
    <cellStyle name="Hyperlink" xfId="598" builtinId="8" hidden="1"/>
    <cellStyle name="Hyperlink" xfId="600" builtinId="8" hidden="1"/>
    <cellStyle name="Hyperlink" xfId="602" builtinId="8" hidden="1"/>
    <cellStyle name="Hyperlink" xfId="604" builtinId="8" hidden="1"/>
    <cellStyle name="Hyperlink" xfId="606" builtinId="8" hidden="1"/>
    <cellStyle name="Hyperlink" xfId="608" builtinId="8" hidden="1"/>
    <cellStyle name="Hyperlink" xfId="610" builtinId="8" hidden="1"/>
    <cellStyle name="Hyperlink" xfId="612" builtinId="8" hidden="1"/>
    <cellStyle name="Hyperlink" xfId="614" builtinId="8" hidden="1"/>
    <cellStyle name="Hyperlink" xfId="616" builtinId="8" hidden="1"/>
    <cellStyle name="Hyperlink" xfId="618" builtinId="8" hidden="1"/>
    <cellStyle name="Hyperlink" xfId="620" builtinId="8" hidden="1"/>
    <cellStyle name="Hyperlink" xfId="622" builtinId="8" hidden="1"/>
    <cellStyle name="Hyperlink" xfId="624" builtinId="8" hidden="1"/>
    <cellStyle name="Hyperlink" xfId="626" builtinId="8" hidden="1"/>
    <cellStyle name="Hyperlink" xfId="628" builtinId="8" hidden="1"/>
    <cellStyle name="Hyperlink" xfId="630" builtinId="8" hidden="1"/>
    <cellStyle name="Hyperlink" xfId="632" builtinId="8" hidden="1"/>
    <cellStyle name="Hyperlink" xfId="634" builtinId="8" hidden="1"/>
    <cellStyle name="Hyperlink" xfId="636" builtinId="8" hidden="1"/>
    <cellStyle name="Hyperlink" xfId="638" builtinId="8" hidden="1"/>
    <cellStyle name="Hyperlink" xfId="640" builtinId="8" hidden="1"/>
    <cellStyle name="Hyperlink" xfId="642" builtinId="8" hidden="1"/>
    <cellStyle name="Hyperlink" xfId="644" builtinId="8" hidden="1"/>
    <cellStyle name="Hyperlink" xfId="646" builtinId="8" hidden="1"/>
    <cellStyle name="Hyperlink" xfId="648" builtinId="8" hidden="1"/>
    <cellStyle name="Hyperlink" xfId="650" builtinId="8" hidden="1"/>
    <cellStyle name="Hyperlink" xfId="652" builtinId="8" hidden="1"/>
    <cellStyle name="Hyperlink" xfId="654" builtinId="8" hidden="1"/>
    <cellStyle name="Hyperlink" xfId="656" builtinId="8" hidden="1"/>
    <cellStyle name="Hyperlink" xfId="658" builtinId="8" hidden="1"/>
    <cellStyle name="Hyperlink" xfId="660" builtinId="8" hidden="1"/>
    <cellStyle name="Hyperlink" xfId="662" builtinId="8" hidden="1"/>
    <cellStyle name="Hyperlink" xfId="664" builtinId="8" hidden="1"/>
    <cellStyle name="Hyperlink" xfId="666" builtinId="8" hidden="1"/>
    <cellStyle name="Hyperlink" xfId="668" builtinId="8" hidden="1"/>
    <cellStyle name="Hyperlink" xfId="670" builtinId="8" hidden="1"/>
    <cellStyle name="Hyperlink" xfId="672" builtinId="8" hidden="1"/>
    <cellStyle name="Hyperlink" xfId="674" builtinId="8" hidden="1"/>
    <cellStyle name="Hyperlink" xfId="676" builtinId="8" hidden="1"/>
    <cellStyle name="Hyperlink" xfId="678" builtinId="8" hidden="1"/>
    <cellStyle name="Hyperlink" xfId="680" builtinId="8" hidden="1"/>
    <cellStyle name="Hyperlink" xfId="682" builtinId="8" hidden="1"/>
    <cellStyle name="Hyperlink" xfId="684" builtinId="8" hidden="1"/>
    <cellStyle name="Hyperlink" xfId="686" builtinId="8" hidden="1"/>
    <cellStyle name="Hyperlink" xfId="688" builtinId="8" hidden="1"/>
    <cellStyle name="Hyperlink" xfId="690" builtinId="8" hidden="1"/>
    <cellStyle name="Hyperlink" xfId="692" builtinId="8" hidden="1"/>
    <cellStyle name="Hyperlink" xfId="694" builtinId="8" hidden="1"/>
    <cellStyle name="Hyperlink" xfId="696" builtinId="8" hidden="1"/>
    <cellStyle name="Hyperlink" xfId="698" builtinId="8" hidden="1"/>
    <cellStyle name="Hyperlink" xfId="700" builtinId="8" hidden="1"/>
    <cellStyle name="Hyperlink" xfId="702" builtinId="8" hidden="1"/>
    <cellStyle name="Hyperlink" xfId="704" builtinId="8" hidden="1"/>
    <cellStyle name="Hyperlink" xfId="706" builtinId="8" hidden="1"/>
    <cellStyle name="Hyperlink" xfId="708" builtinId="8" hidden="1"/>
    <cellStyle name="Hyperlink" xfId="710" builtinId="8" hidden="1"/>
    <cellStyle name="Hyperlink" xfId="712" builtinId="8" hidden="1"/>
    <cellStyle name="Hyperlink" xfId="714" builtinId="8" hidden="1"/>
    <cellStyle name="Hyperlink" xfId="716" builtinId="8" hidden="1"/>
    <cellStyle name="Hyperlink" xfId="718" builtinId="8" hidden="1"/>
    <cellStyle name="Hyperlink" xfId="720" builtinId="8" hidden="1"/>
    <cellStyle name="Hyperlink" xfId="722" builtinId="8" hidden="1"/>
    <cellStyle name="Hyperlink" xfId="724" builtinId="8" hidden="1"/>
    <cellStyle name="Hyperlink" xfId="726" builtinId="8" hidden="1"/>
    <cellStyle name="Hyperlink" xfId="728" builtinId="8" hidden="1"/>
    <cellStyle name="Hyperlink" xfId="730" builtinId="8" hidden="1"/>
    <cellStyle name="Hyperlink" xfId="732" builtinId="8" hidden="1"/>
    <cellStyle name="Hyperlink" xfId="734" builtinId="8" hidden="1"/>
    <cellStyle name="Hyperlink" xfId="736" builtinId="8" hidden="1"/>
    <cellStyle name="Hyperlink" xfId="738" builtinId="8" hidden="1"/>
    <cellStyle name="Hyperlink" xfId="740" builtinId="8" hidden="1"/>
    <cellStyle name="Hyperlink" xfId="742" builtinId="8" hidden="1"/>
    <cellStyle name="Hyperlink" xfId="744" builtinId="8" hidden="1"/>
    <cellStyle name="Hyperlink" xfId="746" builtinId="8" hidden="1"/>
    <cellStyle name="Hyperlink" xfId="748" builtinId="8" hidden="1"/>
    <cellStyle name="Hyperlink" xfId="750" builtinId="8" hidden="1"/>
    <cellStyle name="Hyperlink" xfId="752" builtinId="8" hidden="1"/>
    <cellStyle name="Hyperlink" xfId="754" builtinId="8" hidden="1"/>
    <cellStyle name="Hyperlink" xfId="756" builtinId="8" hidden="1"/>
    <cellStyle name="Hyperlink" xfId="758" builtinId="8" hidden="1"/>
    <cellStyle name="Hyperlink" xfId="760" builtinId="8" hidden="1"/>
    <cellStyle name="Hyperlink" xfId="762" builtinId="8" hidden="1"/>
    <cellStyle name="Hyperlink" xfId="764" builtinId="8" hidden="1"/>
    <cellStyle name="Hyperlink" xfId="766" builtinId="8" hidden="1"/>
    <cellStyle name="Hyperlink" xfId="768" builtinId="8" hidden="1"/>
    <cellStyle name="Hyperlink" xfId="770" builtinId="8" hidden="1"/>
    <cellStyle name="Hyperlink" xfId="772" builtinId="8" hidden="1"/>
    <cellStyle name="Hyperlink" xfId="774" builtinId="8" hidden="1"/>
    <cellStyle name="Hyperlink" xfId="776" builtinId="8" hidden="1"/>
    <cellStyle name="Hyperlink" xfId="778" builtinId="8" hidden="1"/>
    <cellStyle name="Hyperlink" xfId="780" builtinId="8" hidden="1"/>
    <cellStyle name="Hyperlink" xfId="782" builtinId="8" hidden="1"/>
    <cellStyle name="Hyperlink" xfId="784" builtinId="8" hidden="1"/>
    <cellStyle name="Hyperlink" xfId="786" builtinId="8" hidden="1"/>
    <cellStyle name="Hyperlink" xfId="788" builtinId="8" hidden="1"/>
    <cellStyle name="Hyperlink" xfId="790" builtinId="8" hidden="1"/>
    <cellStyle name="Hyperlink" xfId="792" builtinId="8" hidden="1"/>
    <cellStyle name="Hyperlink" xfId="794" builtinId="8" hidden="1"/>
    <cellStyle name="Hyperlink" xfId="796" builtinId="8" hidden="1"/>
    <cellStyle name="Hyperlink" xfId="798" builtinId="8" hidden="1"/>
    <cellStyle name="Hyperlink" xfId="800" builtinId="8" hidden="1"/>
    <cellStyle name="Hyperlink" xfId="802" builtinId="8" hidden="1"/>
    <cellStyle name="Hyperlink" xfId="804" builtinId="8" hidden="1"/>
    <cellStyle name="Hyperlink" xfId="806" builtinId="8" hidden="1"/>
    <cellStyle name="Hyperlink" xfId="808" builtinId="8" hidden="1"/>
    <cellStyle name="Hyperlink" xfId="810" builtinId="8" hidden="1"/>
    <cellStyle name="Hyperlink" xfId="812" builtinId="8" hidden="1"/>
    <cellStyle name="Hyperlink" xfId="814" builtinId="8" hidden="1"/>
    <cellStyle name="Hyperlink" xfId="816" builtinId="8" hidden="1"/>
    <cellStyle name="Hyperlink" xfId="818" builtinId="8" hidden="1"/>
    <cellStyle name="Hyperlink" xfId="820" builtinId="8" hidden="1"/>
    <cellStyle name="Hyperlink" xfId="822" builtinId="8" hidden="1"/>
    <cellStyle name="Hyperlink" xfId="824" builtinId="8" hidden="1"/>
    <cellStyle name="Hyperlink" xfId="826" builtinId="8" hidden="1"/>
    <cellStyle name="Hyperlink" xfId="828" builtinId="8" hidden="1"/>
    <cellStyle name="Hyperlink" xfId="830" builtinId="8" hidden="1"/>
    <cellStyle name="Hyperlink" xfId="832" builtinId="8" hidden="1"/>
    <cellStyle name="Hyperlink" xfId="834" builtinId="8" hidden="1"/>
    <cellStyle name="Hyperlink" xfId="836" builtinId="8" hidden="1"/>
    <cellStyle name="Hyperlink" xfId="838" builtinId="8" hidden="1"/>
    <cellStyle name="Hyperlink" xfId="840" builtinId="8" hidden="1"/>
    <cellStyle name="Hyperlink" xfId="842" builtinId="8" hidden="1"/>
    <cellStyle name="Hyperlink" xfId="844" builtinId="8" hidden="1"/>
    <cellStyle name="Hyperlink" xfId="846" builtinId="8" hidden="1"/>
    <cellStyle name="Hyperlink" xfId="848" builtinId="8" hidden="1"/>
    <cellStyle name="Hyperlink" xfId="850" builtinId="8" hidden="1"/>
    <cellStyle name="Hyperlink" xfId="852" builtinId="8" hidden="1"/>
    <cellStyle name="Hyperlink" xfId="854" builtinId="8" hidden="1"/>
    <cellStyle name="Hyperlink" xfId="856" builtinId="8" hidden="1"/>
    <cellStyle name="Hyperlink" xfId="858" builtinId="8" hidden="1"/>
    <cellStyle name="Hyperlink" xfId="860" builtinId="8" hidden="1"/>
    <cellStyle name="Hyperlink" xfId="862" builtinId="8" hidden="1"/>
    <cellStyle name="Hyperlink" xfId="864" builtinId="8" hidden="1"/>
    <cellStyle name="Hyperlink" xfId="866" builtinId="8" hidden="1"/>
    <cellStyle name="Hyperlink" xfId="868" builtinId="8" hidden="1"/>
    <cellStyle name="Hyperlink" xfId="870" builtinId="8" hidden="1"/>
    <cellStyle name="Hyperlink" xfId="872" builtinId="8" hidden="1"/>
    <cellStyle name="Hyperlink" xfId="874" builtinId="8" hidden="1"/>
    <cellStyle name="Hyperlink" xfId="876" builtinId="8" hidden="1"/>
    <cellStyle name="Hyperlink" xfId="878" builtinId="8" hidden="1"/>
    <cellStyle name="Hyperlink" xfId="880" builtinId="8" hidden="1"/>
    <cellStyle name="Hyperlink" xfId="882" builtinId="8" hidden="1"/>
    <cellStyle name="Hyperlink" xfId="884" builtinId="8" hidden="1"/>
    <cellStyle name="Hyperlink" xfId="886" builtinId="8" hidden="1"/>
    <cellStyle name="Hyperlink" xfId="888" builtinId="8" hidden="1"/>
    <cellStyle name="Hyperlink" xfId="890" builtinId="8" hidden="1"/>
    <cellStyle name="Hyperlink" xfId="892" builtinId="8" hidden="1"/>
    <cellStyle name="Hyperlink" xfId="894" builtinId="8" hidden="1"/>
    <cellStyle name="Hyperlink" xfId="896" builtinId="8" hidden="1"/>
    <cellStyle name="Hyperlink" xfId="898" builtinId="8" hidden="1"/>
    <cellStyle name="Hyperlink" xfId="900" builtinId="8" hidden="1"/>
    <cellStyle name="Hyperlink" xfId="902" builtinId="8" hidden="1"/>
    <cellStyle name="Hyperlink" xfId="904" builtinId="8" hidden="1"/>
    <cellStyle name="Hyperlink" xfId="906" builtinId="8" hidden="1"/>
    <cellStyle name="Hyperlink" xfId="908" builtinId="8" hidden="1"/>
    <cellStyle name="Hyperlink" xfId="910" builtinId="8" hidden="1"/>
    <cellStyle name="Hyperlink" xfId="912" builtinId="8" hidden="1"/>
    <cellStyle name="Hyperlink" xfId="914" builtinId="8" hidden="1"/>
    <cellStyle name="Hyperlink" xfId="916" builtinId="8" hidden="1"/>
    <cellStyle name="Hyperlink" xfId="918" builtinId="8" hidden="1"/>
    <cellStyle name="Hyperlink" xfId="920" builtinId="8" hidden="1"/>
    <cellStyle name="Hyperlink" xfId="922" builtinId="8" hidden="1"/>
    <cellStyle name="Hyperlink" xfId="924" builtinId="8" hidden="1"/>
    <cellStyle name="Hyperlink" xfId="926" builtinId="8" hidden="1"/>
    <cellStyle name="Hyperlink" xfId="928" builtinId="8" hidden="1"/>
    <cellStyle name="Hyperlink" xfId="930" builtinId="8" hidden="1"/>
    <cellStyle name="Hyperlink" xfId="932" builtinId="8" hidden="1"/>
    <cellStyle name="Hyperlink" xfId="934" builtinId="8" hidden="1"/>
    <cellStyle name="Hyperlink" xfId="936" builtinId="8" hidden="1"/>
    <cellStyle name="Hyperlink" xfId="938" builtinId="8" hidden="1"/>
    <cellStyle name="Hyperlink" xfId="940" builtinId="8" hidden="1"/>
    <cellStyle name="Hyperlink" xfId="942" builtinId="8" hidden="1"/>
    <cellStyle name="Hyperlink" xfId="944" builtinId="8" hidden="1"/>
    <cellStyle name="Hyperlink" xfId="946" builtinId="8" hidden="1"/>
    <cellStyle name="Hyperlink" xfId="948" builtinId="8" hidden="1"/>
    <cellStyle name="Hyperlink" xfId="950" builtinId="8" hidden="1"/>
    <cellStyle name="Hyperlink" xfId="952" builtinId="8" hidden="1"/>
    <cellStyle name="Hyperlink" xfId="954" builtinId="8" hidden="1"/>
    <cellStyle name="Hyperlink" xfId="956" builtinId="8" hidden="1"/>
    <cellStyle name="Hyperlink" xfId="958" builtinId="8" hidden="1"/>
    <cellStyle name="Hyperlink" xfId="960" builtinId="8" hidden="1"/>
    <cellStyle name="Hyperlink" xfId="962" builtinId="8" hidden="1"/>
    <cellStyle name="Hyperlink" xfId="964" builtinId="8" hidden="1"/>
    <cellStyle name="Hyperlink" xfId="966" builtinId="8" hidden="1"/>
    <cellStyle name="Hyperlink" xfId="968" builtinId="8" hidden="1"/>
    <cellStyle name="Hyperlink" xfId="970" builtinId="8" hidden="1"/>
    <cellStyle name="Hyperlink" xfId="972" builtinId="8" hidden="1"/>
    <cellStyle name="Hyperlink" xfId="974" builtinId="8" hidden="1"/>
    <cellStyle name="Hyperlink" xfId="976" builtinId="8" hidden="1"/>
    <cellStyle name="Hyperlink" xfId="978" builtinId="8" hidden="1"/>
    <cellStyle name="Hyperlink" xfId="980" builtinId="8" hidden="1"/>
    <cellStyle name="Hyperlink" xfId="982" builtinId="8" hidden="1"/>
    <cellStyle name="Hyperlink" xfId="984" builtinId="8" hidden="1"/>
    <cellStyle name="Hyperlink" xfId="986" builtinId="8" hidden="1"/>
    <cellStyle name="Hyperlink" xfId="988" builtinId="8" hidden="1"/>
    <cellStyle name="Hyperlink" xfId="990" builtinId="8" hidden="1"/>
    <cellStyle name="Hyperlink" xfId="992" builtinId="8" hidden="1"/>
    <cellStyle name="Hyperlink" xfId="994" builtinId="8" hidden="1"/>
    <cellStyle name="Hyperlink" xfId="996" builtinId="8" hidden="1"/>
    <cellStyle name="Hyperlink" xfId="998" builtinId="8" hidden="1"/>
    <cellStyle name="Hyperlink" xfId="1000" builtinId="8" hidden="1"/>
    <cellStyle name="Hyperlink" xfId="1002" builtinId="8" hidden="1"/>
    <cellStyle name="Hyperlink" xfId="1004" builtinId="8" hidden="1"/>
    <cellStyle name="Hyperlink" xfId="1006" builtinId="8" hidden="1"/>
    <cellStyle name="Hyperlink" xfId="1008" builtinId="8" hidden="1"/>
    <cellStyle name="Hyperlink" xfId="1010" builtinId="8" hidden="1"/>
    <cellStyle name="Hyperlink" xfId="1012" builtinId="8" hidden="1"/>
    <cellStyle name="Hyperlink" xfId="1014" builtinId="8" hidden="1"/>
    <cellStyle name="Hyperlink" xfId="1016" builtinId="8" hidden="1"/>
    <cellStyle name="Hyperlink" xfId="1018" builtinId="8" hidden="1"/>
    <cellStyle name="Hyperlink" xfId="1020" builtinId="8" hidden="1"/>
    <cellStyle name="Hyperlink" xfId="1022" builtinId="8" hidden="1"/>
    <cellStyle name="Hyperlink" xfId="1024" builtinId="8" hidden="1"/>
    <cellStyle name="Hyperlink" xfId="1026" builtinId="8" hidden="1"/>
    <cellStyle name="Hyperlink" xfId="1028" builtinId="8" hidden="1"/>
    <cellStyle name="Hyperlink" xfId="1030" builtinId="8" hidden="1"/>
    <cellStyle name="Hyperlink" xfId="1032" builtinId="8" hidden="1"/>
    <cellStyle name="Hyperlink" xfId="1034" builtinId="8" hidden="1"/>
    <cellStyle name="Hyperlink" xfId="1036" builtinId="8" hidden="1"/>
    <cellStyle name="Hyperlink" xfId="1038" builtinId="8" hidden="1"/>
    <cellStyle name="Hyperlink" xfId="1040" builtinId="8" hidden="1"/>
    <cellStyle name="Hyperlink" xfId="1042" builtinId="8" hidden="1"/>
    <cellStyle name="Hyperlink" xfId="1044" builtinId="8" hidden="1"/>
    <cellStyle name="Hyperlink" xfId="1046" builtinId="8" hidden="1"/>
    <cellStyle name="Hyperlink" xfId="1048" builtinId="8" hidden="1"/>
    <cellStyle name="Hyperlink" xfId="1050" builtinId="8" hidden="1"/>
    <cellStyle name="Hyperlink" xfId="1052" builtinId="8" hidden="1"/>
    <cellStyle name="Hyperlink" xfId="1054" builtinId="8" hidden="1"/>
    <cellStyle name="Hyperlink" xfId="1056" builtinId="8" hidden="1"/>
    <cellStyle name="Hyperlink" xfId="1058" builtinId="8" hidden="1"/>
    <cellStyle name="Hyperlink" xfId="1060" builtinId="8" hidden="1"/>
    <cellStyle name="Hyperlink" xfId="1062" builtinId="8" hidden="1"/>
    <cellStyle name="Hyperlink" xfId="1064" builtinId="8" hidden="1"/>
    <cellStyle name="Hyperlink" xfId="1066" builtinId="8" hidden="1"/>
    <cellStyle name="Hyperlink" xfId="1068" builtinId="8" hidden="1"/>
    <cellStyle name="Hyperlink" xfId="1070" builtinId="8" hidden="1"/>
    <cellStyle name="Hyperlink" xfId="1072" builtinId="8" hidden="1"/>
    <cellStyle name="Hyperlink" xfId="1074" builtinId="8" hidden="1"/>
    <cellStyle name="Hyperlink" xfId="1076" builtinId="8" hidden="1"/>
    <cellStyle name="Hyperlink" xfId="1078" builtinId="8" hidden="1"/>
    <cellStyle name="Hyperlink" xfId="1080" builtinId="8" hidden="1"/>
    <cellStyle name="Hyperlink" xfId="1082" builtinId="8" hidden="1"/>
    <cellStyle name="Hyperlink" xfId="1084" builtinId="8" hidden="1"/>
    <cellStyle name="Hyperlink" xfId="1086" builtinId="8" hidden="1"/>
    <cellStyle name="Hyperlink" xfId="1088" builtinId="8" hidden="1"/>
    <cellStyle name="Hyperlink" xfId="1090" builtinId="8" hidden="1"/>
    <cellStyle name="Hyperlink" xfId="1092" builtinId="8" hidden="1"/>
    <cellStyle name="Hyperlink" xfId="1094" builtinId="8" hidden="1"/>
    <cellStyle name="Hyperlink" xfId="1096" builtinId="8" hidden="1"/>
    <cellStyle name="Hyperlink" xfId="1098" builtinId="8" hidden="1"/>
    <cellStyle name="Hyperlink" xfId="1100" builtinId="8" hidden="1"/>
    <cellStyle name="Hyperlink" xfId="1102" builtinId="8" hidden="1"/>
    <cellStyle name="Hyperlink" xfId="1104" builtinId="8" hidden="1"/>
    <cellStyle name="Hyperlink" xfId="1106" builtinId="8" hidden="1"/>
    <cellStyle name="Hyperlink" xfId="1108" builtinId="8" hidden="1"/>
    <cellStyle name="Hyperlink" xfId="1110" builtinId="8" hidden="1"/>
    <cellStyle name="Hyperlink" xfId="1112" builtinId="8" hidden="1"/>
    <cellStyle name="Hyperlink" xfId="1114" builtinId="8" hidden="1"/>
    <cellStyle name="Hyperlink" xfId="1116" builtinId="8" hidden="1"/>
    <cellStyle name="Hyperlink" xfId="1118" builtinId="8" hidden="1"/>
    <cellStyle name="Hyperlink" xfId="1120" builtinId="8" hidden="1"/>
    <cellStyle name="Hyperlink" xfId="1122" builtinId="8" hidden="1"/>
    <cellStyle name="Hyperlink" xfId="1124" builtinId="8" hidden="1"/>
    <cellStyle name="Hyperlink" xfId="1126" builtinId="8" hidden="1"/>
    <cellStyle name="Hyperlink" xfId="1128" builtinId="8" hidden="1"/>
    <cellStyle name="Hyperlink" xfId="1130" builtinId="8" hidden="1"/>
    <cellStyle name="Hyperlink" xfId="1132" builtinId="8" hidden="1"/>
    <cellStyle name="Hyperlink" xfId="1134" builtinId="8" hidden="1"/>
    <cellStyle name="Hyperlink" xfId="1136" builtinId="8" hidden="1"/>
    <cellStyle name="Hyperlink" xfId="1138" builtinId="8" hidden="1"/>
    <cellStyle name="Hyperlink" xfId="1140" builtinId="8" hidden="1"/>
    <cellStyle name="Hyperlink" xfId="1142" builtinId="8" hidden="1"/>
    <cellStyle name="Hyperlink" xfId="1144" builtinId="8" hidden="1"/>
    <cellStyle name="Hyperlink" xfId="1146" builtinId="8" hidden="1"/>
    <cellStyle name="Hyperlink" xfId="1148" builtinId="8" hidden="1"/>
    <cellStyle name="Hyperlink" xfId="1150" builtinId="8" hidden="1"/>
    <cellStyle name="Hyperlink" xfId="1152" builtinId="8" hidden="1"/>
    <cellStyle name="Hyperlink" xfId="1154" builtinId="8" hidden="1"/>
    <cellStyle name="Hyperlink" xfId="1156" builtinId="8" hidden="1"/>
    <cellStyle name="Hyperlink" xfId="1158" builtinId="8" hidden="1"/>
    <cellStyle name="Hyperlink" xfId="1160" builtinId="8" hidden="1"/>
    <cellStyle name="Hyperlink" xfId="1162" builtinId="8" hidden="1"/>
    <cellStyle name="Hyperlink" xfId="1164" builtinId="8" hidden="1"/>
    <cellStyle name="Hyperlink" xfId="1166" builtinId="8" hidden="1"/>
    <cellStyle name="Hyperlink" xfId="1168" builtinId="8" hidden="1"/>
    <cellStyle name="Hyperlink" xfId="1170" builtinId="8" hidden="1"/>
    <cellStyle name="Hyperlink" xfId="1172" builtinId="8" hidden="1"/>
    <cellStyle name="Hyperlink" xfId="1174" builtinId="8" hidden="1"/>
    <cellStyle name="Hyperlink" xfId="1176" builtinId="8" hidden="1"/>
    <cellStyle name="Hyperlink" xfId="1178" builtinId="8" hidden="1"/>
    <cellStyle name="Hyperlink" xfId="1180" builtinId="8" hidden="1"/>
    <cellStyle name="Normal" xfId="0" builtinId="0"/>
    <cellStyle name="Normal 2" xfId="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dimension ref="A1:AD2621"/>
  <sheetViews>
    <sheetView tabSelected="1" showRuler="0" zoomScale="75" zoomScaleNormal="75" zoomScalePageLayoutView="75" workbookViewId="0">
      <selection activeCell="V2" sqref="V2"/>
    </sheetView>
  </sheetViews>
  <sheetFormatPr defaultColWidth="10.875" defaultRowHeight="15.75"/>
  <cols>
    <col min="1" max="2" width="10.875" style="8"/>
    <col min="3" max="6" width="19.5" style="8" customWidth="1"/>
    <col min="7" max="7" width="10.875" style="8"/>
    <col min="8" max="8" width="15.375" style="8" customWidth="1"/>
    <col min="9" max="9" width="10.875" style="8"/>
    <col min="10" max="10" width="10.875" style="20"/>
    <col min="11" max="16384" width="10.875" style="8"/>
  </cols>
  <sheetData>
    <row r="1" spans="1:29">
      <c r="A1" s="8" t="s">
        <v>118</v>
      </c>
      <c r="B1" s="8" t="s">
        <v>0</v>
      </c>
      <c r="C1" s="8" t="s">
        <v>1</v>
      </c>
      <c r="D1" s="8" t="s">
        <v>22</v>
      </c>
      <c r="E1" s="8" t="s">
        <v>22</v>
      </c>
      <c r="G1" s="8" t="s">
        <v>14</v>
      </c>
      <c r="H1" s="8" t="s">
        <v>15</v>
      </c>
      <c r="I1" s="8" t="s">
        <v>602</v>
      </c>
      <c r="J1" s="20" t="s">
        <v>21</v>
      </c>
      <c r="K1" s="8" t="s">
        <v>20</v>
      </c>
      <c r="L1" s="8" t="s">
        <v>122</v>
      </c>
      <c r="M1" s="8" t="s">
        <v>44</v>
      </c>
      <c r="N1" s="8" t="s">
        <v>1001</v>
      </c>
      <c r="O1" s="8" t="s">
        <v>1000</v>
      </c>
      <c r="P1" s="8" t="s">
        <v>123</v>
      </c>
      <c r="Q1" s="8" t="s">
        <v>124</v>
      </c>
      <c r="R1" s="8" t="s">
        <v>675</v>
      </c>
      <c r="S1" s="8" t="s">
        <v>43</v>
      </c>
      <c r="T1" s="8" t="s">
        <v>2</v>
      </c>
      <c r="U1" s="8" t="s">
        <v>3</v>
      </c>
      <c r="V1" s="1" t="s">
        <v>4</v>
      </c>
      <c r="W1" s="1" t="s">
        <v>5</v>
      </c>
      <c r="X1" s="1" t="s">
        <v>6</v>
      </c>
      <c r="Y1" s="1" t="s">
        <v>7</v>
      </c>
      <c r="Z1" s="1" t="s">
        <v>8</v>
      </c>
      <c r="AA1" s="1" t="s">
        <v>9</v>
      </c>
      <c r="AB1" s="2" t="s">
        <v>10</v>
      </c>
      <c r="AC1" s="3"/>
    </row>
    <row r="2" spans="1:29">
      <c r="A2" s="8" t="s">
        <v>312</v>
      </c>
      <c r="B2" s="8" t="s">
        <v>18</v>
      </c>
      <c r="C2" s="8" t="s">
        <v>16</v>
      </c>
      <c r="D2" s="8">
        <v>1</v>
      </c>
      <c r="G2" s="8">
        <v>59.769444</v>
      </c>
      <c r="H2" s="8">
        <v>10.722222</v>
      </c>
      <c r="I2" s="8">
        <v>5</v>
      </c>
      <c r="J2" s="20" t="s">
        <v>18</v>
      </c>
      <c r="K2" s="8" t="s">
        <v>18</v>
      </c>
      <c r="N2" s="8" t="s">
        <v>18</v>
      </c>
      <c r="V2" s="10" t="s">
        <v>11</v>
      </c>
      <c r="W2" s="10">
        <v>1979</v>
      </c>
      <c r="X2" s="10" t="s">
        <v>12</v>
      </c>
      <c r="Y2" s="10"/>
      <c r="Z2" s="10"/>
      <c r="AA2" s="10"/>
      <c r="AB2" s="26" t="s">
        <v>13</v>
      </c>
    </row>
    <row r="3" spans="1:29">
      <c r="A3" s="8" t="s">
        <v>312</v>
      </c>
      <c r="C3" s="8" t="s">
        <v>16</v>
      </c>
      <c r="D3" s="8">
        <v>2</v>
      </c>
      <c r="G3" s="8">
        <v>59.791666999999997</v>
      </c>
      <c r="H3" s="8">
        <v>10.722222</v>
      </c>
      <c r="I3" s="8">
        <v>5</v>
      </c>
      <c r="J3" s="20" t="s">
        <v>18</v>
      </c>
      <c r="K3" s="8">
        <v>26.77</v>
      </c>
      <c r="N3" s="8" t="s">
        <v>18</v>
      </c>
      <c r="V3" s="10" t="s">
        <v>11</v>
      </c>
      <c r="W3" s="10">
        <v>1979</v>
      </c>
      <c r="X3" s="10" t="s">
        <v>12</v>
      </c>
      <c r="Y3" s="10"/>
      <c r="Z3" s="10"/>
      <c r="AA3" s="10"/>
      <c r="AB3" s="26" t="s">
        <v>13</v>
      </c>
    </row>
    <row r="4" spans="1:29">
      <c r="A4" s="8" t="s">
        <v>312</v>
      </c>
      <c r="C4" s="8" t="s">
        <v>16</v>
      </c>
      <c r="D4" s="8">
        <v>3</v>
      </c>
      <c r="G4" s="8">
        <v>59.816667000000002</v>
      </c>
      <c r="H4" s="8">
        <v>10.713889</v>
      </c>
      <c r="I4" s="8">
        <v>5</v>
      </c>
      <c r="J4" s="20" t="s">
        <v>18</v>
      </c>
      <c r="K4" s="8">
        <v>26.64</v>
      </c>
      <c r="N4" s="8" t="s">
        <v>18</v>
      </c>
      <c r="V4" s="10" t="s">
        <v>11</v>
      </c>
      <c r="W4" s="10">
        <v>1979</v>
      </c>
      <c r="X4" s="10" t="s">
        <v>12</v>
      </c>
      <c r="Y4" s="10"/>
      <c r="Z4" s="10"/>
      <c r="AA4" s="10"/>
      <c r="AB4" s="26" t="s">
        <v>13</v>
      </c>
    </row>
    <row r="5" spans="1:29">
      <c r="A5" s="8" t="s">
        <v>312</v>
      </c>
      <c r="C5" s="8" t="s">
        <v>16</v>
      </c>
      <c r="D5" s="8">
        <v>4</v>
      </c>
      <c r="G5" s="8">
        <v>59.816667000000002</v>
      </c>
      <c r="H5" s="8">
        <v>10.733333</v>
      </c>
      <c r="I5" s="8">
        <v>5</v>
      </c>
      <c r="J5" s="20" t="s">
        <v>18</v>
      </c>
      <c r="K5" s="8">
        <v>26.52</v>
      </c>
      <c r="N5" s="8" t="s">
        <v>18</v>
      </c>
      <c r="V5" s="10" t="s">
        <v>11</v>
      </c>
      <c r="W5" s="10">
        <v>1979</v>
      </c>
      <c r="X5" s="10" t="s">
        <v>12</v>
      </c>
      <c r="Y5" s="10"/>
      <c r="Z5" s="10"/>
      <c r="AA5" s="10"/>
      <c r="AB5" s="26" t="s">
        <v>13</v>
      </c>
    </row>
    <row r="6" spans="1:29">
      <c r="A6" s="8" t="s">
        <v>312</v>
      </c>
      <c r="C6" s="8" t="s">
        <v>16</v>
      </c>
      <c r="D6" s="8">
        <v>5</v>
      </c>
      <c r="G6" s="8">
        <v>59.836111000000002</v>
      </c>
      <c r="H6" s="8">
        <v>10.7</v>
      </c>
      <c r="I6" s="8">
        <v>5</v>
      </c>
      <c r="J6" s="20" t="s">
        <v>18</v>
      </c>
      <c r="K6" s="8">
        <v>26.39</v>
      </c>
      <c r="N6" s="8" t="s">
        <v>18</v>
      </c>
      <c r="V6" s="10" t="s">
        <v>11</v>
      </c>
      <c r="W6" s="10">
        <v>1979</v>
      </c>
      <c r="X6" s="10" t="s">
        <v>12</v>
      </c>
      <c r="Y6" s="10"/>
      <c r="Z6" s="10"/>
      <c r="AA6" s="10"/>
      <c r="AB6" s="26" t="s">
        <v>13</v>
      </c>
    </row>
    <row r="7" spans="1:29">
      <c r="A7" s="8" t="s">
        <v>312</v>
      </c>
      <c r="C7" s="8" t="s">
        <v>16</v>
      </c>
      <c r="D7" s="8">
        <v>6</v>
      </c>
      <c r="G7" s="8">
        <v>59.836111000000002</v>
      </c>
      <c r="H7" s="8">
        <v>10.730556</v>
      </c>
      <c r="I7" s="8">
        <v>5</v>
      </c>
      <c r="J7" s="20" t="s">
        <v>18</v>
      </c>
      <c r="K7" s="8">
        <v>26.45</v>
      </c>
      <c r="N7" s="8" t="s">
        <v>18</v>
      </c>
      <c r="V7" s="10" t="s">
        <v>11</v>
      </c>
      <c r="W7" s="10">
        <v>1979</v>
      </c>
      <c r="X7" s="10" t="s">
        <v>12</v>
      </c>
      <c r="Y7" s="10"/>
      <c r="Z7" s="10"/>
      <c r="AA7" s="10"/>
      <c r="AB7" s="26" t="s">
        <v>13</v>
      </c>
    </row>
    <row r="8" spans="1:29">
      <c r="A8" s="8" t="s">
        <v>312</v>
      </c>
      <c r="C8" s="8" t="s">
        <v>16</v>
      </c>
      <c r="D8" s="8">
        <v>7</v>
      </c>
      <c r="G8" s="8">
        <v>59.836111000000002</v>
      </c>
      <c r="H8" s="8">
        <v>10.763889000000001</v>
      </c>
      <c r="I8" s="8">
        <v>5</v>
      </c>
      <c r="J8" s="20" t="s">
        <v>18</v>
      </c>
      <c r="K8" s="8">
        <v>25.95</v>
      </c>
      <c r="N8" s="8" t="s">
        <v>18</v>
      </c>
      <c r="V8" s="10" t="s">
        <v>11</v>
      </c>
      <c r="W8" s="10">
        <v>1979</v>
      </c>
      <c r="X8" s="10" t="s">
        <v>12</v>
      </c>
      <c r="Y8" s="10"/>
      <c r="Z8" s="10"/>
      <c r="AA8" s="10"/>
      <c r="AB8" s="26" t="s">
        <v>13</v>
      </c>
    </row>
    <row r="9" spans="1:29">
      <c r="A9" s="8" t="s">
        <v>312</v>
      </c>
      <c r="C9" s="8" t="s">
        <v>16</v>
      </c>
      <c r="D9" s="8">
        <v>8</v>
      </c>
      <c r="G9" s="8">
        <v>59.870829999999998</v>
      </c>
      <c r="H9" s="8">
        <v>10.705556</v>
      </c>
      <c r="I9" s="8">
        <v>5</v>
      </c>
      <c r="J9" s="20" t="s">
        <v>18</v>
      </c>
      <c r="K9" s="8">
        <v>26.25</v>
      </c>
      <c r="N9" s="8" t="s">
        <v>18</v>
      </c>
      <c r="V9" s="10" t="s">
        <v>11</v>
      </c>
      <c r="W9" s="10">
        <v>1979</v>
      </c>
      <c r="X9" s="10" t="s">
        <v>12</v>
      </c>
      <c r="Y9" s="10"/>
      <c r="Z9" s="10"/>
      <c r="AA9" s="10"/>
      <c r="AB9" s="26" t="s">
        <v>13</v>
      </c>
    </row>
    <row r="10" spans="1:29">
      <c r="A10" s="8" t="s">
        <v>312</v>
      </c>
      <c r="C10" s="8" t="s">
        <v>16</v>
      </c>
      <c r="D10" s="8">
        <v>9</v>
      </c>
      <c r="G10" s="8">
        <v>59.855556</v>
      </c>
      <c r="H10" s="8">
        <v>10.738889</v>
      </c>
      <c r="I10" s="8">
        <v>5</v>
      </c>
      <c r="J10" s="20" t="s">
        <v>18</v>
      </c>
      <c r="K10" s="8">
        <v>25.69</v>
      </c>
      <c r="N10" s="8" t="s">
        <v>18</v>
      </c>
      <c r="V10" s="10" t="s">
        <v>11</v>
      </c>
      <c r="W10" s="10">
        <v>1979</v>
      </c>
      <c r="X10" s="10" t="s">
        <v>12</v>
      </c>
      <c r="Y10" s="10"/>
      <c r="Z10" s="10"/>
      <c r="AA10" s="10"/>
      <c r="AB10" s="26" t="s">
        <v>13</v>
      </c>
    </row>
    <row r="11" spans="1:29">
      <c r="A11" s="8" t="s">
        <v>312</v>
      </c>
      <c r="C11" s="8" t="s">
        <v>16</v>
      </c>
      <c r="D11" s="8">
        <v>10</v>
      </c>
      <c r="G11" s="8">
        <v>59.858333000000002</v>
      </c>
      <c r="H11" s="8">
        <v>10.772221999999999</v>
      </c>
      <c r="I11" s="8">
        <v>5</v>
      </c>
      <c r="J11" s="20" t="s">
        <v>18</v>
      </c>
      <c r="K11" s="8">
        <v>25.42</v>
      </c>
      <c r="N11" s="8" t="s">
        <v>18</v>
      </c>
      <c r="V11" s="10" t="s">
        <v>11</v>
      </c>
      <c r="W11" s="10">
        <v>1979</v>
      </c>
      <c r="X11" s="10" t="s">
        <v>12</v>
      </c>
      <c r="Y11" s="10"/>
      <c r="Z11" s="10"/>
      <c r="AA11" s="10"/>
      <c r="AB11" s="26" t="s">
        <v>13</v>
      </c>
    </row>
    <row r="12" spans="1:29">
      <c r="A12" s="8" t="s">
        <v>312</v>
      </c>
      <c r="C12" s="8" t="s">
        <v>16</v>
      </c>
      <c r="D12" s="8">
        <v>11</v>
      </c>
      <c r="G12" s="8">
        <v>59.861111000000001</v>
      </c>
      <c r="H12" s="8">
        <v>10.6875</v>
      </c>
      <c r="I12" s="8">
        <v>5</v>
      </c>
      <c r="J12" s="20" t="s">
        <v>18</v>
      </c>
      <c r="K12" s="8">
        <v>26.5</v>
      </c>
      <c r="N12" s="8" t="s">
        <v>18</v>
      </c>
      <c r="V12" s="10" t="s">
        <v>11</v>
      </c>
      <c r="W12" s="10">
        <v>1979</v>
      </c>
      <c r="X12" s="10" t="s">
        <v>12</v>
      </c>
      <c r="Y12" s="10"/>
      <c r="Z12" s="10"/>
      <c r="AA12" s="10"/>
      <c r="AB12" s="26" t="s">
        <v>13</v>
      </c>
    </row>
    <row r="13" spans="1:29">
      <c r="A13" s="8" t="s">
        <v>312</v>
      </c>
      <c r="C13" s="8" t="s">
        <v>16</v>
      </c>
      <c r="D13" s="8">
        <v>12</v>
      </c>
      <c r="G13" s="8">
        <v>59.872222000000001</v>
      </c>
      <c r="H13" s="8">
        <v>10.738889</v>
      </c>
      <c r="I13" s="8">
        <v>5</v>
      </c>
      <c r="J13" s="20" t="s">
        <v>18</v>
      </c>
      <c r="K13" s="8">
        <v>26.13</v>
      </c>
      <c r="N13" s="8" t="s">
        <v>18</v>
      </c>
      <c r="V13" s="10" t="s">
        <v>11</v>
      </c>
      <c r="W13" s="10">
        <v>1979</v>
      </c>
      <c r="X13" s="10" t="s">
        <v>12</v>
      </c>
      <c r="Y13" s="10"/>
      <c r="Z13" s="10"/>
      <c r="AA13" s="10"/>
      <c r="AB13" s="26" t="s">
        <v>13</v>
      </c>
    </row>
    <row r="14" spans="1:29">
      <c r="A14" s="8" t="s">
        <v>312</v>
      </c>
      <c r="C14" s="8" t="s">
        <v>16</v>
      </c>
      <c r="D14" s="8">
        <v>13</v>
      </c>
      <c r="G14" s="24">
        <v>59.866667</v>
      </c>
      <c r="H14" s="8">
        <v>10.666667</v>
      </c>
      <c r="I14" s="8">
        <v>5</v>
      </c>
      <c r="J14" s="20" t="s">
        <v>18</v>
      </c>
      <c r="K14" s="8">
        <v>26.51</v>
      </c>
      <c r="N14" s="8" t="s">
        <v>18</v>
      </c>
      <c r="V14" s="10" t="s">
        <v>11</v>
      </c>
      <c r="W14" s="10">
        <v>1979</v>
      </c>
      <c r="X14" s="10" t="s">
        <v>12</v>
      </c>
      <c r="Y14" s="10"/>
      <c r="Z14" s="10"/>
      <c r="AA14" s="10"/>
      <c r="AB14" s="26" t="s">
        <v>13</v>
      </c>
    </row>
    <row r="15" spans="1:29">
      <c r="A15" s="8" t="s">
        <v>312</v>
      </c>
      <c r="C15" s="8" t="s">
        <v>17</v>
      </c>
      <c r="D15" s="8">
        <v>14</v>
      </c>
      <c r="G15" s="8">
        <v>59.875</v>
      </c>
      <c r="H15" s="8">
        <v>10.705556</v>
      </c>
      <c r="I15" s="8">
        <v>5</v>
      </c>
      <c r="J15" s="20" t="s">
        <v>18</v>
      </c>
      <c r="K15" s="8">
        <v>26.1</v>
      </c>
      <c r="N15" s="8" t="s">
        <v>18</v>
      </c>
      <c r="V15" s="10" t="s">
        <v>11</v>
      </c>
      <c r="W15" s="10">
        <v>1979</v>
      </c>
      <c r="X15" s="10" t="s">
        <v>12</v>
      </c>
      <c r="Y15" s="10"/>
      <c r="Z15" s="10"/>
      <c r="AA15" s="10"/>
      <c r="AB15" s="26" t="s">
        <v>13</v>
      </c>
    </row>
    <row r="16" spans="1:29">
      <c r="A16" s="8" t="s">
        <v>312</v>
      </c>
      <c r="C16" s="8" t="s">
        <v>17</v>
      </c>
      <c r="D16" s="8">
        <v>15</v>
      </c>
      <c r="G16" s="8">
        <v>59.877777999999999</v>
      </c>
      <c r="H16" s="8">
        <v>10.738889</v>
      </c>
      <c r="I16" s="8">
        <v>5</v>
      </c>
      <c r="J16" s="20" t="s">
        <v>18</v>
      </c>
      <c r="K16" s="8">
        <v>25.73</v>
      </c>
      <c r="N16" s="8" t="s">
        <v>18</v>
      </c>
      <c r="V16" s="10" t="s">
        <v>11</v>
      </c>
      <c r="W16" s="10">
        <v>1979</v>
      </c>
      <c r="X16" s="10" t="s">
        <v>12</v>
      </c>
      <c r="Y16" s="10"/>
      <c r="Z16" s="10"/>
      <c r="AA16" s="10"/>
      <c r="AB16" s="26" t="s">
        <v>13</v>
      </c>
    </row>
    <row r="17" spans="1:28">
      <c r="A17" s="8" t="s">
        <v>312</v>
      </c>
      <c r="C17" s="8" t="s">
        <v>17</v>
      </c>
      <c r="D17" s="8">
        <v>16</v>
      </c>
      <c r="G17" s="8">
        <v>59.872222000000001</v>
      </c>
      <c r="H17" s="8">
        <v>10.666667</v>
      </c>
      <c r="I17" s="8">
        <v>5</v>
      </c>
      <c r="J17" s="20" t="s">
        <v>18</v>
      </c>
      <c r="K17" s="8">
        <v>25.91</v>
      </c>
      <c r="N17" s="8" t="s">
        <v>18</v>
      </c>
      <c r="V17" s="10" t="s">
        <v>11</v>
      </c>
      <c r="W17" s="10">
        <v>1979</v>
      </c>
      <c r="X17" s="10" t="s">
        <v>12</v>
      </c>
      <c r="Y17" s="10"/>
      <c r="Z17" s="10"/>
      <c r="AA17" s="10"/>
      <c r="AB17" s="26" t="s">
        <v>13</v>
      </c>
    </row>
    <row r="18" spans="1:28">
      <c r="A18" s="8" t="s">
        <v>312</v>
      </c>
      <c r="C18" s="8" t="s">
        <v>17</v>
      </c>
      <c r="D18" s="8">
        <v>17</v>
      </c>
      <c r="G18" s="8">
        <v>59.886111</v>
      </c>
      <c r="H18" s="8">
        <v>10.6875</v>
      </c>
      <c r="I18" s="8">
        <v>5</v>
      </c>
      <c r="J18" s="20" t="s">
        <v>18</v>
      </c>
      <c r="K18" s="8">
        <v>26.02</v>
      </c>
      <c r="N18" s="8" t="s">
        <v>18</v>
      </c>
      <c r="V18" s="10" t="s">
        <v>11</v>
      </c>
      <c r="W18" s="10">
        <v>1979</v>
      </c>
      <c r="X18" s="10" t="s">
        <v>12</v>
      </c>
      <c r="Y18" s="10"/>
      <c r="Z18" s="10"/>
      <c r="AA18" s="10"/>
      <c r="AB18" s="26" t="s">
        <v>13</v>
      </c>
    </row>
    <row r="19" spans="1:28">
      <c r="A19" s="8" t="s">
        <v>312</v>
      </c>
      <c r="C19" s="8" t="s">
        <v>17</v>
      </c>
      <c r="D19" s="8">
        <v>18</v>
      </c>
      <c r="G19" s="8">
        <v>59.888888999999999</v>
      </c>
      <c r="H19" s="8">
        <v>10.666667</v>
      </c>
      <c r="I19" s="8">
        <v>5</v>
      </c>
      <c r="J19" s="20" t="s">
        <v>18</v>
      </c>
      <c r="K19" s="8">
        <v>25.03</v>
      </c>
      <c r="N19" s="8" t="s">
        <v>18</v>
      </c>
      <c r="V19" s="10" t="s">
        <v>11</v>
      </c>
      <c r="W19" s="10">
        <v>1979</v>
      </c>
      <c r="X19" s="10" t="s">
        <v>12</v>
      </c>
      <c r="Y19" s="10"/>
      <c r="Z19" s="10"/>
      <c r="AA19" s="10"/>
      <c r="AB19" s="26" t="s">
        <v>13</v>
      </c>
    </row>
    <row r="20" spans="1:28">
      <c r="A20" s="8" t="s">
        <v>312</v>
      </c>
      <c r="C20" s="8" t="s">
        <v>17</v>
      </c>
      <c r="D20" s="8">
        <v>19</v>
      </c>
      <c r="G20" s="8">
        <v>59.9</v>
      </c>
      <c r="H20" s="8">
        <v>10.705556</v>
      </c>
      <c r="I20" s="8">
        <v>5</v>
      </c>
      <c r="J20" s="20" t="s">
        <v>18</v>
      </c>
      <c r="K20" s="8">
        <v>25.67</v>
      </c>
      <c r="N20" s="8" t="s">
        <v>18</v>
      </c>
      <c r="V20" s="10" t="s">
        <v>11</v>
      </c>
      <c r="W20" s="10">
        <v>1979</v>
      </c>
      <c r="X20" s="10" t="s">
        <v>12</v>
      </c>
      <c r="Y20" s="10"/>
      <c r="Z20" s="10"/>
      <c r="AA20" s="10"/>
      <c r="AB20" s="26" t="s">
        <v>13</v>
      </c>
    </row>
    <row r="21" spans="1:28">
      <c r="A21" s="8" t="s">
        <v>312</v>
      </c>
      <c r="C21" s="8" t="s">
        <v>17</v>
      </c>
      <c r="D21" s="8">
        <v>20</v>
      </c>
      <c r="G21" s="8">
        <v>59.902777999999998</v>
      </c>
      <c r="H21" s="8">
        <v>10.711111000000001</v>
      </c>
      <c r="I21" s="8">
        <v>5</v>
      </c>
      <c r="J21" s="20" t="s">
        <v>18</v>
      </c>
      <c r="K21" s="8" t="s">
        <v>18</v>
      </c>
      <c r="N21" s="8" t="s">
        <v>18</v>
      </c>
      <c r="V21" s="10" t="s">
        <v>11</v>
      </c>
      <c r="W21" s="10">
        <v>1979</v>
      </c>
      <c r="X21" s="10" t="s">
        <v>12</v>
      </c>
      <c r="Y21" s="10"/>
      <c r="Z21" s="10"/>
      <c r="AA21" s="10"/>
      <c r="AB21" s="26" t="s">
        <v>13</v>
      </c>
    </row>
    <row r="22" spans="1:28">
      <c r="A22" s="8" t="s">
        <v>312</v>
      </c>
      <c r="C22" s="8" t="s">
        <v>17</v>
      </c>
      <c r="D22" s="8">
        <v>21</v>
      </c>
      <c r="G22" s="8">
        <v>59.902777999999998</v>
      </c>
      <c r="H22" s="8">
        <v>10.652778</v>
      </c>
      <c r="I22" s="8">
        <v>5</v>
      </c>
      <c r="J22" s="20" t="s">
        <v>18</v>
      </c>
      <c r="K22" s="8">
        <v>25.64</v>
      </c>
      <c r="N22" s="8" t="s">
        <v>18</v>
      </c>
      <c r="V22" s="10" t="s">
        <v>11</v>
      </c>
      <c r="W22" s="10">
        <v>1979</v>
      </c>
      <c r="X22" s="10" t="s">
        <v>12</v>
      </c>
      <c r="Y22" s="10"/>
      <c r="Z22" s="10"/>
      <c r="AA22" s="10"/>
      <c r="AB22" s="26" t="s">
        <v>13</v>
      </c>
    </row>
    <row r="23" spans="1:28">
      <c r="A23" s="8" t="s">
        <v>312</v>
      </c>
      <c r="C23" s="8" t="s">
        <v>17</v>
      </c>
      <c r="D23" s="8">
        <v>22</v>
      </c>
      <c r="G23" s="8">
        <v>59.888888999999999</v>
      </c>
      <c r="H23" s="8">
        <v>10.650138999999999</v>
      </c>
      <c r="I23" s="8">
        <v>5</v>
      </c>
      <c r="J23" s="20" t="s">
        <v>18</v>
      </c>
      <c r="K23" s="8">
        <v>26.07</v>
      </c>
      <c r="N23" s="8" t="s">
        <v>18</v>
      </c>
      <c r="V23" s="10" t="s">
        <v>11</v>
      </c>
      <c r="W23" s="10">
        <v>1979</v>
      </c>
      <c r="X23" s="10" t="s">
        <v>12</v>
      </c>
      <c r="Y23" s="10"/>
      <c r="Z23" s="10"/>
      <c r="AA23" s="10"/>
      <c r="AB23" s="26" t="s">
        <v>13</v>
      </c>
    </row>
    <row r="24" spans="1:28">
      <c r="A24" s="8" t="s">
        <v>312</v>
      </c>
      <c r="C24" s="8" t="s">
        <v>17</v>
      </c>
      <c r="D24" s="8">
        <v>23</v>
      </c>
      <c r="G24" s="8">
        <v>59.870829999999998</v>
      </c>
      <c r="H24" s="8">
        <v>10.627777999999999</v>
      </c>
      <c r="I24" s="8">
        <v>5</v>
      </c>
      <c r="J24" s="20" t="s">
        <v>18</v>
      </c>
      <c r="K24" s="8">
        <v>26.73</v>
      </c>
      <c r="N24" s="8" t="s">
        <v>18</v>
      </c>
      <c r="V24" s="10" t="s">
        <v>11</v>
      </c>
      <c r="W24" s="10">
        <v>1979</v>
      </c>
      <c r="X24" s="10" t="s">
        <v>12</v>
      </c>
      <c r="Y24" s="10"/>
      <c r="Z24" s="10"/>
      <c r="AA24" s="10"/>
      <c r="AB24" s="26" t="s">
        <v>13</v>
      </c>
    </row>
    <row r="25" spans="1:28">
      <c r="A25" s="8" t="s">
        <v>312</v>
      </c>
      <c r="C25" s="8" t="s">
        <v>17</v>
      </c>
      <c r="D25" s="8">
        <v>24</v>
      </c>
      <c r="G25" s="24">
        <v>59.869444000000001</v>
      </c>
      <c r="H25" s="8">
        <v>10.611110999999999</v>
      </c>
      <c r="I25" s="8">
        <v>5</v>
      </c>
      <c r="J25" s="20" t="s">
        <v>18</v>
      </c>
      <c r="K25" s="8">
        <v>25.68</v>
      </c>
      <c r="N25" s="8" t="s">
        <v>18</v>
      </c>
      <c r="V25" s="10" t="s">
        <v>11</v>
      </c>
      <c r="W25" s="10">
        <v>1979</v>
      </c>
      <c r="X25" s="10" t="s">
        <v>12</v>
      </c>
      <c r="Y25" s="10"/>
      <c r="Z25" s="10"/>
      <c r="AA25" s="10"/>
      <c r="AB25" s="26" t="s">
        <v>13</v>
      </c>
    </row>
    <row r="26" spans="1:28">
      <c r="A26" s="8" t="s">
        <v>312</v>
      </c>
      <c r="C26" s="8" t="s">
        <v>17</v>
      </c>
      <c r="D26" s="8">
        <v>25</v>
      </c>
      <c r="G26" s="8">
        <v>59.858333000000002</v>
      </c>
      <c r="H26" s="8">
        <v>10.588889</v>
      </c>
      <c r="I26" s="8">
        <v>5</v>
      </c>
      <c r="J26" s="20" t="s">
        <v>18</v>
      </c>
      <c r="K26" s="8">
        <v>27.3</v>
      </c>
      <c r="N26" s="8" t="s">
        <v>18</v>
      </c>
      <c r="V26" s="10" t="s">
        <v>11</v>
      </c>
      <c r="W26" s="10">
        <v>1979</v>
      </c>
      <c r="X26" s="10" t="s">
        <v>12</v>
      </c>
      <c r="Y26" s="10"/>
      <c r="Z26" s="10"/>
      <c r="AA26" s="10"/>
      <c r="AB26" s="26" t="s">
        <v>13</v>
      </c>
    </row>
    <row r="27" spans="1:28">
      <c r="A27" s="8" t="s">
        <v>312</v>
      </c>
      <c r="C27" s="8" t="s">
        <v>17</v>
      </c>
      <c r="D27" s="8">
        <v>26</v>
      </c>
      <c r="G27" s="8">
        <v>59.854166999999997</v>
      </c>
      <c r="H27" s="8">
        <v>10.613889</v>
      </c>
      <c r="I27" s="8">
        <v>5</v>
      </c>
      <c r="J27" s="20" t="s">
        <v>18</v>
      </c>
      <c r="K27" s="8" t="s">
        <v>19</v>
      </c>
      <c r="N27" s="8" t="s">
        <v>18</v>
      </c>
      <c r="V27" s="10" t="s">
        <v>11</v>
      </c>
      <c r="W27" s="10">
        <v>1979</v>
      </c>
      <c r="X27" s="10" t="s">
        <v>12</v>
      </c>
      <c r="Y27" s="10"/>
      <c r="Z27" s="10"/>
      <c r="AA27" s="10"/>
      <c r="AB27" s="26" t="s">
        <v>13</v>
      </c>
    </row>
    <row r="28" spans="1:28">
      <c r="A28" s="8" t="s">
        <v>312</v>
      </c>
      <c r="C28" s="8" t="s">
        <v>17</v>
      </c>
      <c r="D28" s="8">
        <v>27</v>
      </c>
      <c r="G28" s="8">
        <v>59.854166999999997</v>
      </c>
      <c r="H28" s="8">
        <v>10.636111</v>
      </c>
      <c r="I28" s="8">
        <v>5</v>
      </c>
      <c r="J28" s="20" t="s">
        <v>18</v>
      </c>
      <c r="K28" s="8">
        <v>25.66</v>
      </c>
      <c r="N28" s="8" t="s">
        <v>18</v>
      </c>
      <c r="V28" s="10" t="s">
        <v>11</v>
      </c>
      <c r="W28" s="10">
        <v>1979</v>
      </c>
      <c r="X28" s="10" t="s">
        <v>12</v>
      </c>
      <c r="Y28" s="10"/>
      <c r="Z28" s="10"/>
      <c r="AA28" s="10"/>
      <c r="AB28" s="26" t="s">
        <v>13</v>
      </c>
    </row>
    <row r="29" spans="1:28">
      <c r="A29" s="8" t="s">
        <v>312</v>
      </c>
      <c r="C29" s="8" t="s">
        <v>17</v>
      </c>
      <c r="D29" s="8">
        <v>28</v>
      </c>
      <c r="G29" s="8">
        <v>59.847222000000002</v>
      </c>
      <c r="H29" s="8">
        <v>10.625</v>
      </c>
      <c r="I29" s="8">
        <v>5</v>
      </c>
      <c r="J29" s="20" t="s">
        <v>18</v>
      </c>
      <c r="K29" s="8">
        <v>26.63</v>
      </c>
      <c r="N29" s="8" t="s">
        <v>18</v>
      </c>
      <c r="V29" s="10" t="s">
        <v>11</v>
      </c>
      <c r="W29" s="10">
        <v>1979</v>
      </c>
      <c r="X29" s="10" t="s">
        <v>12</v>
      </c>
      <c r="Y29" s="10"/>
      <c r="Z29" s="10"/>
      <c r="AA29" s="10"/>
      <c r="AB29" s="26" t="s">
        <v>13</v>
      </c>
    </row>
    <row r="30" spans="1:28">
      <c r="A30" s="8" t="s">
        <v>312</v>
      </c>
      <c r="C30" s="8" t="s">
        <v>17</v>
      </c>
      <c r="D30" s="8">
        <v>29</v>
      </c>
      <c r="G30" s="8">
        <v>59.85</v>
      </c>
      <c r="H30" s="8">
        <v>10.6</v>
      </c>
      <c r="I30" s="8">
        <v>5</v>
      </c>
      <c r="J30" s="20" t="s">
        <v>18</v>
      </c>
      <c r="K30" s="8">
        <v>25.97</v>
      </c>
      <c r="N30" s="8" t="s">
        <v>18</v>
      </c>
      <c r="V30" s="10" t="s">
        <v>11</v>
      </c>
      <c r="W30" s="10">
        <v>1979</v>
      </c>
      <c r="X30" s="10" t="s">
        <v>12</v>
      </c>
      <c r="Y30" s="10"/>
      <c r="Z30" s="10"/>
      <c r="AA30" s="10"/>
      <c r="AB30" s="26" t="s">
        <v>13</v>
      </c>
    </row>
    <row r="31" spans="1:28">
      <c r="A31" s="8" t="s">
        <v>312</v>
      </c>
      <c r="C31" s="8" t="s">
        <v>17</v>
      </c>
      <c r="D31" s="8">
        <v>30</v>
      </c>
      <c r="G31" s="8">
        <v>59.847222000000002</v>
      </c>
      <c r="H31" s="8">
        <v>10.563889</v>
      </c>
      <c r="I31" s="8">
        <v>5</v>
      </c>
      <c r="J31" s="20" t="s">
        <v>18</v>
      </c>
      <c r="K31" s="8">
        <v>25.95</v>
      </c>
      <c r="N31" s="8" t="s">
        <v>18</v>
      </c>
      <c r="V31" s="10" t="s">
        <v>11</v>
      </c>
      <c r="W31" s="10">
        <v>1979</v>
      </c>
      <c r="X31" s="10" t="s">
        <v>12</v>
      </c>
      <c r="Y31" s="10"/>
      <c r="Z31" s="10"/>
      <c r="AA31" s="10"/>
      <c r="AB31" s="26" t="s">
        <v>13</v>
      </c>
    </row>
    <row r="32" spans="1:28">
      <c r="A32" s="8" t="s">
        <v>312</v>
      </c>
      <c r="C32" s="8" t="s">
        <v>17</v>
      </c>
      <c r="D32" s="8">
        <v>31</v>
      </c>
      <c r="G32" s="8">
        <v>59.838889000000002</v>
      </c>
      <c r="H32" s="8">
        <v>10.519444</v>
      </c>
      <c r="I32" s="8">
        <v>5</v>
      </c>
      <c r="J32" s="20" t="s">
        <v>18</v>
      </c>
      <c r="K32" s="8">
        <v>26.19</v>
      </c>
      <c r="N32" s="8" t="s">
        <v>18</v>
      </c>
      <c r="V32" s="10" t="s">
        <v>11</v>
      </c>
      <c r="W32" s="10">
        <v>1979</v>
      </c>
      <c r="X32" s="10" t="s">
        <v>12</v>
      </c>
      <c r="Y32" s="10"/>
      <c r="Z32" s="10"/>
      <c r="AA32" s="10"/>
      <c r="AB32" s="26" t="s">
        <v>13</v>
      </c>
    </row>
    <row r="33" spans="1:28">
      <c r="A33" s="8" t="s">
        <v>312</v>
      </c>
      <c r="C33" s="8" t="s">
        <v>17</v>
      </c>
      <c r="D33" s="8">
        <v>32</v>
      </c>
      <c r="G33" s="8">
        <v>59.830556000000001</v>
      </c>
      <c r="H33" s="8">
        <v>10.522221999999999</v>
      </c>
      <c r="I33" s="8">
        <v>5</v>
      </c>
      <c r="J33" s="20" t="s">
        <v>18</v>
      </c>
      <c r="K33" s="8">
        <v>26.1</v>
      </c>
      <c r="N33" s="8" t="s">
        <v>18</v>
      </c>
      <c r="V33" s="10" t="s">
        <v>11</v>
      </c>
      <c r="W33" s="10">
        <v>1979</v>
      </c>
      <c r="X33" s="10" t="s">
        <v>12</v>
      </c>
      <c r="Y33" s="10"/>
      <c r="Z33" s="10"/>
      <c r="AA33" s="10"/>
      <c r="AB33" s="26" t="s">
        <v>13</v>
      </c>
    </row>
    <row r="34" spans="1:28">
      <c r="A34" s="8" t="s">
        <v>312</v>
      </c>
      <c r="C34" s="8" t="s">
        <v>17</v>
      </c>
      <c r="D34" s="8">
        <v>33</v>
      </c>
      <c r="G34" s="8">
        <v>59.830556000000001</v>
      </c>
      <c r="H34" s="8">
        <v>10.551389</v>
      </c>
      <c r="I34" s="8">
        <v>5</v>
      </c>
      <c r="J34" s="20" t="s">
        <v>18</v>
      </c>
      <c r="K34" s="8">
        <v>26.43</v>
      </c>
      <c r="N34" s="8" t="s">
        <v>18</v>
      </c>
      <c r="V34" s="10" t="s">
        <v>11</v>
      </c>
      <c r="W34" s="10">
        <v>1979</v>
      </c>
      <c r="X34" s="10" t="s">
        <v>12</v>
      </c>
      <c r="Y34" s="10"/>
      <c r="Z34" s="10"/>
      <c r="AA34" s="10"/>
      <c r="AB34" s="26" t="s">
        <v>13</v>
      </c>
    </row>
    <row r="35" spans="1:28">
      <c r="A35" s="8" t="s">
        <v>312</v>
      </c>
      <c r="C35" s="8" t="s">
        <v>17</v>
      </c>
      <c r="D35" s="8">
        <v>34</v>
      </c>
      <c r="G35" s="8">
        <v>59.830556000000001</v>
      </c>
      <c r="H35" s="8">
        <v>10.574999999999999</v>
      </c>
      <c r="I35" s="8">
        <v>5</v>
      </c>
      <c r="J35" s="20" t="s">
        <v>18</v>
      </c>
      <c r="K35" s="8">
        <v>26.83</v>
      </c>
      <c r="N35" s="8" t="s">
        <v>18</v>
      </c>
      <c r="V35" s="10" t="s">
        <v>11</v>
      </c>
      <c r="W35" s="10">
        <v>1979</v>
      </c>
      <c r="X35" s="10" t="s">
        <v>12</v>
      </c>
      <c r="Y35" s="10"/>
      <c r="Z35" s="10"/>
      <c r="AA35" s="10"/>
      <c r="AB35" s="26" t="s">
        <v>13</v>
      </c>
    </row>
    <row r="36" spans="1:28">
      <c r="A36" s="8" t="s">
        <v>312</v>
      </c>
      <c r="C36" s="8" t="s">
        <v>17</v>
      </c>
      <c r="D36" s="8">
        <v>35</v>
      </c>
      <c r="G36" s="8">
        <v>59.830556000000001</v>
      </c>
      <c r="H36" s="8">
        <v>10.6</v>
      </c>
      <c r="I36" s="8">
        <v>5</v>
      </c>
      <c r="J36" s="20" t="s">
        <v>18</v>
      </c>
      <c r="K36" s="8">
        <v>27.26</v>
      </c>
      <c r="N36" s="8" t="s">
        <v>18</v>
      </c>
      <c r="V36" s="10" t="s">
        <v>11</v>
      </c>
      <c r="W36" s="10">
        <v>1979</v>
      </c>
      <c r="X36" s="10" t="s">
        <v>12</v>
      </c>
      <c r="Y36" s="10"/>
      <c r="Z36" s="10"/>
      <c r="AA36" s="10"/>
      <c r="AB36" s="26" t="s">
        <v>13</v>
      </c>
    </row>
    <row r="37" spans="1:28">
      <c r="A37" s="8" t="s">
        <v>312</v>
      </c>
      <c r="C37" s="8" t="s">
        <v>17</v>
      </c>
      <c r="D37" s="8">
        <v>36</v>
      </c>
      <c r="G37" s="8">
        <v>59.811110999999997</v>
      </c>
      <c r="H37" s="8">
        <v>10.594443999999999</v>
      </c>
      <c r="I37" s="8">
        <v>5</v>
      </c>
      <c r="J37" s="20" t="s">
        <v>18</v>
      </c>
      <c r="K37" s="8">
        <v>27.27</v>
      </c>
      <c r="N37" s="8" t="s">
        <v>18</v>
      </c>
      <c r="V37" s="10" t="s">
        <v>11</v>
      </c>
      <c r="W37" s="10">
        <v>1979</v>
      </c>
      <c r="X37" s="10" t="s">
        <v>12</v>
      </c>
      <c r="Y37" s="10"/>
      <c r="Z37" s="10"/>
      <c r="AA37" s="10"/>
      <c r="AB37" s="26" t="s">
        <v>13</v>
      </c>
    </row>
    <row r="38" spans="1:28">
      <c r="A38" s="8" t="s">
        <v>312</v>
      </c>
      <c r="C38" s="8" t="s">
        <v>17</v>
      </c>
      <c r="D38" s="8">
        <v>37</v>
      </c>
      <c r="G38" s="8">
        <v>59.811110999999997</v>
      </c>
      <c r="H38" s="8">
        <v>10.555555999999999</v>
      </c>
      <c r="I38" s="8">
        <v>5</v>
      </c>
      <c r="J38" s="20" t="s">
        <v>18</v>
      </c>
      <c r="K38" s="8">
        <v>27.39</v>
      </c>
      <c r="N38" s="8" t="s">
        <v>18</v>
      </c>
      <c r="V38" s="10" t="s">
        <v>11</v>
      </c>
      <c r="W38" s="10">
        <v>1979</v>
      </c>
      <c r="X38" s="10" t="s">
        <v>12</v>
      </c>
      <c r="Y38" s="10"/>
      <c r="Z38" s="10"/>
      <c r="AA38" s="10"/>
      <c r="AB38" s="26" t="s">
        <v>13</v>
      </c>
    </row>
    <row r="39" spans="1:28">
      <c r="A39" s="8" t="s">
        <v>312</v>
      </c>
      <c r="C39" s="8" t="s">
        <v>17</v>
      </c>
      <c r="D39" s="8">
        <v>38</v>
      </c>
      <c r="G39" s="8">
        <v>59.815277999999999</v>
      </c>
      <c r="H39" s="8">
        <v>10.522221999999999</v>
      </c>
      <c r="I39" s="8">
        <v>5</v>
      </c>
      <c r="J39" s="20" t="s">
        <v>18</v>
      </c>
      <c r="K39" s="8">
        <v>26.45</v>
      </c>
      <c r="N39" s="8" t="s">
        <v>18</v>
      </c>
      <c r="V39" s="10" t="s">
        <v>11</v>
      </c>
      <c r="W39" s="10">
        <v>1979</v>
      </c>
      <c r="X39" s="10" t="s">
        <v>12</v>
      </c>
      <c r="Y39" s="10"/>
      <c r="Z39" s="10"/>
      <c r="AA39" s="10"/>
      <c r="AB39" s="26" t="s">
        <v>13</v>
      </c>
    </row>
    <row r="40" spans="1:28">
      <c r="A40" s="8" t="s">
        <v>312</v>
      </c>
      <c r="C40" s="8" t="s">
        <v>17</v>
      </c>
      <c r="D40" s="8">
        <v>39</v>
      </c>
      <c r="G40" s="8">
        <v>59.798611000000001</v>
      </c>
      <c r="H40" s="8">
        <v>10.516667</v>
      </c>
      <c r="I40" s="8">
        <v>5</v>
      </c>
      <c r="J40" s="20" t="s">
        <v>18</v>
      </c>
      <c r="K40" s="8">
        <v>27.44</v>
      </c>
      <c r="N40" s="8" t="s">
        <v>18</v>
      </c>
      <c r="V40" s="10" t="s">
        <v>11</v>
      </c>
      <c r="W40" s="10">
        <v>1979</v>
      </c>
      <c r="X40" s="10" t="s">
        <v>12</v>
      </c>
      <c r="Y40" s="10"/>
      <c r="Z40" s="10"/>
      <c r="AA40" s="10"/>
      <c r="AB40" s="26" t="s">
        <v>13</v>
      </c>
    </row>
    <row r="41" spans="1:28">
      <c r="A41" s="8" t="s">
        <v>312</v>
      </c>
      <c r="C41" s="8" t="s">
        <v>17</v>
      </c>
      <c r="D41" s="8">
        <v>40</v>
      </c>
      <c r="G41" s="8">
        <v>59.798611000000001</v>
      </c>
      <c r="H41" s="8">
        <v>10.574999999999999</v>
      </c>
      <c r="I41" s="8">
        <v>5</v>
      </c>
      <c r="J41" s="20" t="s">
        <v>18</v>
      </c>
      <c r="K41" s="8">
        <v>27.03</v>
      </c>
      <c r="N41" s="8" t="s">
        <v>18</v>
      </c>
      <c r="V41" s="10" t="s">
        <v>11</v>
      </c>
      <c r="W41" s="10">
        <v>1979</v>
      </c>
      <c r="X41" s="10" t="s">
        <v>12</v>
      </c>
      <c r="Y41" s="10"/>
      <c r="Z41" s="10"/>
      <c r="AA41" s="10"/>
      <c r="AB41" s="26" t="s">
        <v>13</v>
      </c>
    </row>
    <row r="42" spans="1:28">
      <c r="A42" s="8" t="s">
        <v>312</v>
      </c>
      <c r="C42" s="8" t="s">
        <v>17</v>
      </c>
      <c r="D42" s="8">
        <v>41</v>
      </c>
      <c r="G42" s="8">
        <v>59.783332999999999</v>
      </c>
      <c r="H42" s="8">
        <v>10.574999999999999</v>
      </c>
      <c r="I42" s="8">
        <v>5</v>
      </c>
      <c r="J42" s="20" t="s">
        <v>18</v>
      </c>
      <c r="K42" s="8">
        <v>27.3</v>
      </c>
      <c r="N42" s="8" t="s">
        <v>18</v>
      </c>
      <c r="V42" s="10" t="s">
        <v>11</v>
      </c>
      <c r="W42" s="10">
        <v>1979</v>
      </c>
      <c r="X42" s="10" t="s">
        <v>12</v>
      </c>
      <c r="Y42" s="10"/>
      <c r="Z42" s="10"/>
      <c r="AA42" s="10"/>
      <c r="AB42" s="26" t="s">
        <v>13</v>
      </c>
    </row>
    <row r="43" spans="1:28">
      <c r="A43" s="8" t="s">
        <v>312</v>
      </c>
      <c r="C43" s="8" t="s">
        <v>17</v>
      </c>
      <c r="D43" s="8">
        <v>42</v>
      </c>
      <c r="G43" s="8">
        <v>59.772221999999999</v>
      </c>
      <c r="H43" s="8">
        <v>10.55</v>
      </c>
      <c r="I43" s="8">
        <v>5</v>
      </c>
      <c r="J43" s="20" t="s">
        <v>18</v>
      </c>
      <c r="K43" s="8">
        <v>27.44</v>
      </c>
      <c r="N43" s="8" t="s">
        <v>18</v>
      </c>
      <c r="V43" s="10" t="s">
        <v>11</v>
      </c>
      <c r="W43" s="10">
        <v>1979</v>
      </c>
      <c r="X43" s="10" t="s">
        <v>12</v>
      </c>
      <c r="Y43" s="10"/>
      <c r="Z43" s="10"/>
      <c r="AA43" s="10"/>
      <c r="AB43" s="26" t="s">
        <v>13</v>
      </c>
    </row>
    <row r="44" spans="1:28">
      <c r="A44" s="8" t="s">
        <v>312</v>
      </c>
      <c r="C44" s="8" t="s">
        <v>17</v>
      </c>
      <c r="D44" s="8">
        <v>43</v>
      </c>
      <c r="G44" s="8">
        <v>59.780555999999997</v>
      </c>
      <c r="H44" s="8">
        <v>10.516667</v>
      </c>
      <c r="I44" s="8">
        <v>5</v>
      </c>
      <c r="J44" s="20" t="s">
        <v>18</v>
      </c>
      <c r="K44" s="8">
        <v>26.27</v>
      </c>
      <c r="N44" s="8" t="s">
        <v>18</v>
      </c>
      <c r="V44" s="10" t="s">
        <v>11</v>
      </c>
      <c r="W44" s="10">
        <v>1979</v>
      </c>
      <c r="X44" s="10" t="s">
        <v>12</v>
      </c>
      <c r="Y44" s="10"/>
      <c r="Z44" s="10"/>
      <c r="AA44" s="10"/>
      <c r="AB44" s="26" t="s">
        <v>13</v>
      </c>
    </row>
    <row r="45" spans="1:28">
      <c r="A45" s="8" t="s">
        <v>312</v>
      </c>
      <c r="C45" s="8" t="s">
        <v>17</v>
      </c>
      <c r="D45" s="8">
        <v>44</v>
      </c>
      <c r="G45" s="8">
        <v>59.769444</v>
      </c>
      <c r="H45" s="8">
        <v>10.522221999999999</v>
      </c>
      <c r="I45" s="8">
        <v>5</v>
      </c>
      <c r="J45" s="20" t="s">
        <v>18</v>
      </c>
      <c r="K45" s="8">
        <v>26.37</v>
      </c>
      <c r="N45" s="8" t="s">
        <v>18</v>
      </c>
      <c r="V45" s="10" t="s">
        <v>11</v>
      </c>
      <c r="W45" s="10">
        <v>1979</v>
      </c>
      <c r="X45" s="10" t="s">
        <v>12</v>
      </c>
      <c r="Y45" s="10"/>
      <c r="Z45" s="10"/>
      <c r="AA45" s="10"/>
      <c r="AB45" s="26" t="s">
        <v>13</v>
      </c>
    </row>
    <row r="46" spans="1:28">
      <c r="A46" s="8" t="s">
        <v>312</v>
      </c>
      <c r="C46" s="8" t="s">
        <v>17</v>
      </c>
      <c r="D46" s="8">
        <v>45</v>
      </c>
      <c r="G46" s="8">
        <v>59.763888999999999</v>
      </c>
      <c r="H46" s="8">
        <v>10.569444000000001</v>
      </c>
      <c r="I46" s="8">
        <v>5</v>
      </c>
      <c r="J46" s="20" t="s">
        <v>18</v>
      </c>
      <c r="K46" s="8">
        <v>26.4</v>
      </c>
      <c r="N46" s="8" t="s">
        <v>18</v>
      </c>
      <c r="V46" s="10" t="s">
        <v>11</v>
      </c>
      <c r="W46" s="10">
        <v>1979</v>
      </c>
      <c r="X46" s="10" t="s">
        <v>12</v>
      </c>
      <c r="Y46" s="10"/>
      <c r="Z46" s="10"/>
      <c r="AA46" s="10"/>
      <c r="AB46" s="26" t="s">
        <v>13</v>
      </c>
    </row>
    <row r="47" spans="1:28">
      <c r="A47" s="8" t="s">
        <v>313</v>
      </c>
      <c r="C47" s="8" t="s">
        <v>16</v>
      </c>
      <c r="D47" s="8">
        <v>1</v>
      </c>
      <c r="G47" s="8">
        <v>59.769444</v>
      </c>
      <c r="H47" s="8">
        <v>10.722222</v>
      </c>
      <c r="I47" s="8">
        <v>5</v>
      </c>
      <c r="J47" s="20" t="s">
        <v>18</v>
      </c>
      <c r="K47" s="8">
        <v>24.33</v>
      </c>
      <c r="N47" s="8" t="s">
        <v>18</v>
      </c>
      <c r="V47" s="10" t="s">
        <v>11</v>
      </c>
      <c r="W47" s="10">
        <v>1979</v>
      </c>
      <c r="X47" s="10" t="s">
        <v>12</v>
      </c>
      <c r="Y47" s="10"/>
      <c r="Z47" s="10"/>
      <c r="AA47" s="10"/>
      <c r="AB47" s="26" t="s">
        <v>13</v>
      </c>
    </row>
    <row r="48" spans="1:28">
      <c r="A48" s="8" t="s">
        <v>313</v>
      </c>
      <c r="C48" s="8" t="s">
        <v>16</v>
      </c>
      <c r="D48" s="8">
        <v>2</v>
      </c>
      <c r="G48" s="8">
        <v>59.791666999999997</v>
      </c>
      <c r="H48" s="8">
        <v>10.722222</v>
      </c>
      <c r="I48" s="8">
        <v>5</v>
      </c>
      <c r="J48" s="20" t="s">
        <v>18</v>
      </c>
      <c r="K48" s="8">
        <v>24.32</v>
      </c>
      <c r="N48" s="8" t="s">
        <v>18</v>
      </c>
      <c r="V48" s="10" t="s">
        <v>11</v>
      </c>
      <c r="W48" s="10">
        <v>1979</v>
      </c>
      <c r="X48" s="10" t="s">
        <v>12</v>
      </c>
      <c r="Y48" s="10"/>
      <c r="Z48" s="10"/>
      <c r="AA48" s="10"/>
      <c r="AB48" s="26" t="s">
        <v>13</v>
      </c>
    </row>
    <row r="49" spans="1:28">
      <c r="A49" s="8" t="s">
        <v>313</v>
      </c>
      <c r="C49" s="8" t="s">
        <v>16</v>
      </c>
      <c r="D49" s="8">
        <v>3</v>
      </c>
      <c r="G49" s="8">
        <v>59.816667000000002</v>
      </c>
      <c r="H49" s="8">
        <v>10.713889</v>
      </c>
      <c r="I49" s="8">
        <v>5</v>
      </c>
      <c r="J49" s="20" t="s">
        <v>18</v>
      </c>
      <c r="K49" s="8">
        <v>24.35</v>
      </c>
      <c r="N49" s="8" t="s">
        <v>18</v>
      </c>
      <c r="V49" s="10" t="s">
        <v>11</v>
      </c>
      <c r="W49" s="10">
        <v>1979</v>
      </c>
      <c r="X49" s="10" t="s">
        <v>12</v>
      </c>
      <c r="Y49" s="10"/>
      <c r="Z49" s="10"/>
      <c r="AA49" s="10"/>
      <c r="AB49" s="26" t="s">
        <v>13</v>
      </c>
    </row>
    <row r="50" spans="1:28">
      <c r="A50" s="8" t="s">
        <v>313</v>
      </c>
      <c r="C50" s="8" t="s">
        <v>16</v>
      </c>
      <c r="D50" s="8">
        <v>4</v>
      </c>
      <c r="G50" s="8">
        <v>59.816667000000002</v>
      </c>
      <c r="H50" s="8">
        <v>10.733333</v>
      </c>
      <c r="I50" s="8">
        <v>5</v>
      </c>
      <c r="J50" s="20" t="s">
        <v>18</v>
      </c>
      <c r="K50" s="8">
        <v>24.3</v>
      </c>
      <c r="N50" s="8" t="s">
        <v>18</v>
      </c>
      <c r="V50" s="10" t="s">
        <v>11</v>
      </c>
      <c r="W50" s="10">
        <v>1979</v>
      </c>
      <c r="X50" s="10" t="s">
        <v>12</v>
      </c>
      <c r="Y50" s="10"/>
      <c r="Z50" s="10"/>
      <c r="AA50" s="10"/>
      <c r="AB50" s="26" t="s">
        <v>13</v>
      </c>
    </row>
    <row r="51" spans="1:28">
      <c r="A51" s="8" t="s">
        <v>313</v>
      </c>
      <c r="C51" s="8" t="s">
        <v>16</v>
      </c>
      <c r="D51" s="8">
        <v>5</v>
      </c>
      <c r="G51" s="8">
        <v>59.836111000000002</v>
      </c>
      <c r="H51" s="8">
        <v>10.7</v>
      </c>
      <c r="I51" s="8">
        <v>5</v>
      </c>
      <c r="J51" s="20" t="s">
        <v>18</v>
      </c>
      <c r="K51" s="8" t="s">
        <v>18</v>
      </c>
      <c r="N51" s="8" t="s">
        <v>18</v>
      </c>
      <c r="V51" s="10" t="s">
        <v>11</v>
      </c>
      <c r="W51" s="10">
        <v>1979</v>
      </c>
      <c r="X51" s="10" t="s">
        <v>12</v>
      </c>
      <c r="Y51" s="10"/>
      <c r="Z51" s="10"/>
      <c r="AA51" s="10"/>
      <c r="AB51" s="26" t="s">
        <v>13</v>
      </c>
    </row>
    <row r="52" spans="1:28">
      <c r="A52" s="8" t="s">
        <v>313</v>
      </c>
      <c r="C52" s="8" t="s">
        <v>16</v>
      </c>
      <c r="D52" s="8">
        <v>6</v>
      </c>
      <c r="G52" s="8">
        <v>59.836111000000002</v>
      </c>
      <c r="H52" s="8">
        <v>10.730556</v>
      </c>
      <c r="I52" s="8">
        <v>5</v>
      </c>
      <c r="J52" s="20" t="s">
        <v>18</v>
      </c>
      <c r="K52" s="8" t="s">
        <v>18</v>
      </c>
      <c r="N52" s="8" t="s">
        <v>18</v>
      </c>
      <c r="V52" s="10" t="s">
        <v>11</v>
      </c>
      <c r="W52" s="10">
        <v>1979</v>
      </c>
      <c r="X52" s="10" t="s">
        <v>12</v>
      </c>
      <c r="Y52" s="10"/>
      <c r="Z52" s="10"/>
      <c r="AA52" s="10"/>
      <c r="AB52" s="26" t="s">
        <v>13</v>
      </c>
    </row>
    <row r="53" spans="1:28">
      <c r="A53" s="8" t="s">
        <v>313</v>
      </c>
      <c r="C53" s="8" t="s">
        <v>16</v>
      </c>
      <c r="D53" s="8">
        <v>7</v>
      </c>
      <c r="G53" s="8">
        <v>59.836111000000002</v>
      </c>
      <c r="H53" s="8">
        <v>10.763889000000001</v>
      </c>
      <c r="I53" s="8">
        <v>5</v>
      </c>
      <c r="J53" s="20" t="s">
        <v>18</v>
      </c>
      <c r="K53" s="8">
        <v>24.29</v>
      </c>
      <c r="N53" s="8" t="s">
        <v>18</v>
      </c>
      <c r="V53" s="10" t="s">
        <v>11</v>
      </c>
      <c r="W53" s="10">
        <v>1979</v>
      </c>
      <c r="X53" s="10" t="s">
        <v>12</v>
      </c>
      <c r="Y53" s="10"/>
      <c r="Z53" s="10"/>
      <c r="AA53" s="10"/>
      <c r="AB53" s="26" t="s">
        <v>13</v>
      </c>
    </row>
    <row r="54" spans="1:28">
      <c r="A54" s="8" t="s">
        <v>313</v>
      </c>
      <c r="C54" s="8" t="s">
        <v>16</v>
      </c>
      <c r="D54" s="8">
        <v>8</v>
      </c>
      <c r="G54" s="8">
        <v>59.870829999999998</v>
      </c>
      <c r="H54" s="8">
        <v>10.705556</v>
      </c>
      <c r="I54" s="8">
        <v>5</v>
      </c>
      <c r="J54" s="20" t="s">
        <v>18</v>
      </c>
      <c r="K54" s="8">
        <v>24.25</v>
      </c>
      <c r="N54" s="8" t="s">
        <v>18</v>
      </c>
      <c r="V54" s="10" t="s">
        <v>11</v>
      </c>
      <c r="W54" s="10">
        <v>1979</v>
      </c>
      <c r="X54" s="10" t="s">
        <v>12</v>
      </c>
      <c r="Y54" s="10"/>
      <c r="Z54" s="10"/>
      <c r="AA54" s="10"/>
      <c r="AB54" s="26" t="s">
        <v>13</v>
      </c>
    </row>
    <row r="55" spans="1:28">
      <c r="A55" s="8" t="s">
        <v>313</v>
      </c>
      <c r="C55" s="8" t="s">
        <v>16</v>
      </c>
      <c r="D55" s="8">
        <v>9</v>
      </c>
      <c r="G55" s="8">
        <v>59.855556</v>
      </c>
      <c r="H55" s="8">
        <v>10.738889</v>
      </c>
      <c r="I55" s="8">
        <v>5</v>
      </c>
      <c r="J55" s="20" t="s">
        <v>18</v>
      </c>
      <c r="K55" s="8">
        <v>24.56</v>
      </c>
      <c r="N55" s="8" t="s">
        <v>18</v>
      </c>
      <c r="V55" s="10" t="s">
        <v>11</v>
      </c>
      <c r="W55" s="10">
        <v>1979</v>
      </c>
      <c r="X55" s="10" t="s">
        <v>12</v>
      </c>
      <c r="Y55" s="10"/>
      <c r="Z55" s="10"/>
      <c r="AA55" s="10"/>
      <c r="AB55" s="26" t="s">
        <v>13</v>
      </c>
    </row>
    <row r="56" spans="1:28">
      <c r="A56" s="8" t="s">
        <v>313</v>
      </c>
      <c r="C56" s="8" t="s">
        <v>16</v>
      </c>
      <c r="D56" s="8">
        <v>10</v>
      </c>
      <c r="G56" s="8">
        <v>59.858333000000002</v>
      </c>
      <c r="H56" s="8">
        <v>10.772221999999999</v>
      </c>
      <c r="I56" s="8">
        <v>5</v>
      </c>
      <c r="J56" s="20" t="s">
        <v>18</v>
      </c>
      <c r="K56" s="8">
        <v>24.34</v>
      </c>
      <c r="N56" s="8" t="s">
        <v>18</v>
      </c>
      <c r="V56" s="10" t="s">
        <v>11</v>
      </c>
      <c r="W56" s="10">
        <v>1979</v>
      </c>
      <c r="X56" s="10" t="s">
        <v>12</v>
      </c>
      <c r="Y56" s="10"/>
      <c r="Z56" s="10"/>
      <c r="AA56" s="10"/>
      <c r="AB56" s="26" t="s">
        <v>13</v>
      </c>
    </row>
    <row r="57" spans="1:28">
      <c r="A57" s="8" t="s">
        <v>313</v>
      </c>
      <c r="C57" s="8" t="s">
        <v>16</v>
      </c>
      <c r="D57" s="8">
        <v>11</v>
      </c>
      <c r="G57" s="8">
        <v>59.861111000000001</v>
      </c>
      <c r="H57" s="8">
        <v>10.6875</v>
      </c>
      <c r="I57" s="8">
        <v>5</v>
      </c>
      <c r="J57" s="20" t="s">
        <v>18</v>
      </c>
      <c r="K57" s="8">
        <v>24.23</v>
      </c>
      <c r="N57" s="8" t="s">
        <v>18</v>
      </c>
      <c r="V57" s="10" t="s">
        <v>11</v>
      </c>
      <c r="W57" s="10">
        <v>1979</v>
      </c>
      <c r="X57" s="10" t="s">
        <v>12</v>
      </c>
      <c r="Y57" s="10"/>
      <c r="Z57" s="10"/>
      <c r="AA57" s="10"/>
      <c r="AB57" s="26" t="s">
        <v>13</v>
      </c>
    </row>
    <row r="58" spans="1:28">
      <c r="A58" s="8" t="s">
        <v>313</v>
      </c>
      <c r="C58" s="8" t="s">
        <v>16</v>
      </c>
      <c r="D58" s="8">
        <v>12</v>
      </c>
      <c r="G58" s="8">
        <v>59.872222000000001</v>
      </c>
      <c r="H58" s="8">
        <v>10.738889</v>
      </c>
      <c r="I58" s="8">
        <v>5</v>
      </c>
      <c r="J58" s="20" t="s">
        <v>18</v>
      </c>
      <c r="K58" s="8">
        <v>24.54</v>
      </c>
      <c r="N58" s="8" t="s">
        <v>18</v>
      </c>
      <c r="V58" s="10" t="s">
        <v>11</v>
      </c>
      <c r="W58" s="10">
        <v>1979</v>
      </c>
      <c r="X58" s="10" t="s">
        <v>12</v>
      </c>
      <c r="Y58" s="10"/>
      <c r="Z58" s="10"/>
      <c r="AA58" s="10"/>
      <c r="AB58" s="26" t="s">
        <v>13</v>
      </c>
    </row>
    <row r="59" spans="1:28">
      <c r="A59" s="8" t="s">
        <v>313</v>
      </c>
      <c r="C59" s="8" t="s">
        <v>16</v>
      </c>
      <c r="D59" s="8">
        <v>13</v>
      </c>
      <c r="G59" s="24">
        <v>59.866667</v>
      </c>
      <c r="H59" s="8">
        <v>10.666667</v>
      </c>
      <c r="I59" s="8">
        <v>5</v>
      </c>
      <c r="J59" s="20" t="s">
        <v>18</v>
      </c>
      <c r="K59" s="8">
        <v>24.32</v>
      </c>
      <c r="N59" s="8" t="s">
        <v>18</v>
      </c>
      <c r="V59" s="10" t="s">
        <v>11</v>
      </c>
      <c r="W59" s="10">
        <v>1979</v>
      </c>
      <c r="X59" s="10" t="s">
        <v>12</v>
      </c>
      <c r="Y59" s="10"/>
      <c r="Z59" s="10"/>
      <c r="AA59" s="10"/>
      <c r="AB59" s="26" t="s">
        <v>13</v>
      </c>
    </row>
    <row r="60" spans="1:28">
      <c r="A60" s="8" t="s">
        <v>313</v>
      </c>
      <c r="C60" s="8" t="s">
        <v>17</v>
      </c>
      <c r="D60" s="8">
        <v>14</v>
      </c>
      <c r="G60" s="8">
        <v>59.875</v>
      </c>
      <c r="H60" s="8">
        <v>10.705556</v>
      </c>
      <c r="I60" s="8">
        <v>5</v>
      </c>
      <c r="J60" s="20" t="s">
        <v>18</v>
      </c>
      <c r="K60" s="8">
        <v>24.25</v>
      </c>
      <c r="N60" s="8" t="s">
        <v>18</v>
      </c>
      <c r="V60" s="10" t="s">
        <v>11</v>
      </c>
      <c r="W60" s="10">
        <v>1979</v>
      </c>
      <c r="X60" s="10" t="s">
        <v>12</v>
      </c>
      <c r="Y60" s="10"/>
      <c r="Z60" s="10"/>
      <c r="AA60" s="10"/>
      <c r="AB60" s="26" t="s">
        <v>13</v>
      </c>
    </row>
    <row r="61" spans="1:28">
      <c r="A61" s="8" t="s">
        <v>313</v>
      </c>
      <c r="C61" s="8" t="s">
        <v>17</v>
      </c>
      <c r="D61" s="8">
        <v>15</v>
      </c>
      <c r="G61" s="8">
        <v>59.877777999999999</v>
      </c>
      <c r="H61" s="8">
        <v>10.738889</v>
      </c>
      <c r="I61" s="8">
        <v>5</v>
      </c>
      <c r="J61" s="20" t="s">
        <v>18</v>
      </c>
      <c r="K61" s="8">
        <v>24.57</v>
      </c>
      <c r="N61" s="8" t="s">
        <v>18</v>
      </c>
      <c r="V61" s="10" t="s">
        <v>11</v>
      </c>
      <c r="W61" s="10">
        <v>1979</v>
      </c>
      <c r="X61" s="10" t="s">
        <v>12</v>
      </c>
      <c r="Y61" s="10"/>
      <c r="Z61" s="10"/>
      <c r="AA61" s="10"/>
      <c r="AB61" s="26" t="s">
        <v>13</v>
      </c>
    </row>
    <row r="62" spans="1:28">
      <c r="A62" s="8" t="s">
        <v>313</v>
      </c>
      <c r="C62" s="8" t="s">
        <v>17</v>
      </c>
      <c r="D62" s="8">
        <v>16</v>
      </c>
      <c r="G62" s="8">
        <v>59.872222000000001</v>
      </c>
      <c r="H62" s="8">
        <v>10.666667</v>
      </c>
      <c r="I62" s="8">
        <v>5</v>
      </c>
      <c r="J62" s="20" t="s">
        <v>18</v>
      </c>
      <c r="K62" s="8">
        <v>24.82</v>
      </c>
      <c r="N62" s="8" t="s">
        <v>18</v>
      </c>
      <c r="V62" s="10" t="s">
        <v>11</v>
      </c>
      <c r="W62" s="10">
        <v>1979</v>
      </c>
      <c r="X62" s="10" t="s">
        <v>12</v>
      </c>
      <c r="Y62" s="10"/>
      <c r="Z62" s="10"/>
      <c r="AA62" s="10"/>
      <c r="AB62" s="26" t="s">
        <v>13</v>
      </c>
    </row>
    <row r="63" spans="1:28">
      <c r="A63" s="8" t="s">
        <v>313</v>
      </c>
      <c r="C63" s="8" t="s">
        <v>17</v>
      </c>
      <c r="D63" s="8">
        <v>17</v>
      </c>
      <c r="G63" s="8">
        <v>59.886111</v>
      </c>
      <c r="H63" s="8">
        <v>10.6875</v>
      </c>
      <c r="I63" s="8">
        <v>5</v>
      </c>
      <c r="J63" s="20" t="s">
        <v>18</v>
      </c>
      <c r="K63" s="8">
        <v>24.49</v>
      </c>
      <c r="N63" s="8" t="s">
        <v>18</v>
      </c>
      <c r="V63" s="10" t="s">
        <v>11</v>
      </c>
      <c r="W63" s="10">
        <v>1979</v>
      </c>
      <c r="X63" s="10" t="s">
        <v>12</v>
      </c>
      <c r="Y63" s="10"/>
      <c r="Z63" s="10"/>
      <c r="AA63" s="10"/>
      <c r="AB63" s="26" t="s">
        <v>13</v>
      </c>
    </row>
    <row r="64" spans="1:28">
      <c r="A64" s="8" t="s">
        <v>313</v>
      </c>
      <c r="C64" s="8" t="s">
        <v>17</v>
      </c>
      <c r="D64" s="8">
        <v>18</v>
      </c>
      <c r="G64" s="8">
        <v>59.888888999999999</v>
      </c>
      <c r="H64" s="8">
        <v>10.666667</v>
      </c>
      <c r="I64" s="8">
        <v>5</v>
      </c>
      <c r="J64" s="20" t="s">
        <v>18</v>
      </c>
      <c r="K64" s="8">
        <v>24.58</v>
      </c>
      <c r="N64" s="8" t="s">
        <v>18</v>
      </c>
      <c r="V64" s="10" t="s">
        <v>11</v>
      </c>
      <c r="W64" s="10">
        <v>1979</v>
      </c>
      <c r="X64" s="10" t="s">
        <v>12</v>
      </c>
      <c r="Y64" s="10"/>
      <c r="Z64" s="10"/>
      <c r="AA64" s="10"/>
      <c r="AB64" s="26" t="s">
        <v>13</v>
      </c>
    </row>
    <row r="65" spans="1:28">
      <c r="A65" s="8" t="s">
        <v>313</v>
      </c>
      <c r="C65" s="8" t="s">
        <v>17</v>
      </c>
      <c r="D65" s="8">
        <v>19</v>
      </c>
      <c r="G65" s="8">
        <v>59.9</v>
      </c>
      <c r="H65" s="8">
        <v>10.705556</v>
      </c>
      <c r="I65" s="8">
        <v>5</v>
      </c>
      <c r="J65" s="20" t="s">
        <v>18</v>
      </c>
      <c r="K65" s="8">
        <v>24.65</v>
      </c>
      <c r="N65" s="8" t="s">
        <v>18</v>
      </c>
      <c r="V65" s="10" t="s">
        <v>11</v>
      </c>
      <c r="W65" s="10">
        <v>1979</v>
      </c>
      <c r="X65" s="10" t="s">
        <v>12</v>
      </c>
      <c r="Y65" s="10"/>
      <c r="Z65" s="10"/>
      <c r="AA65" s="10"/>
      <c r="AB65" s="26" t="s">
        <v>13</v>
      </c>
    </row>
    <row r="66" spans="1:28">
      <c r="A66" s="8" t="s">
        <v>313</v>
      </c>
      <c r="C66" s="8" t="s">
        <v>17</v>
      </c>
      <c r="D66" s="8">
        <v>20</v>
      </c>
      <c r="G66" s="8">
        <v>59.902777999999998</v>
      </c>
      <c r="H66" s="8">
        <v>10.711111000000001</v>
      </c>
      <c r="I66" s="8">
        <v>5</v>
      </c>
      <c r="J66" s="20" t="s">
        <v>18</v>
      </c>
      <c r="K66" s="8">
        <v>24.78</v>
      </c>
      <c r="N66" s="8" t="s">
        <v>18</v>
      </c>
      <c r="V66" s="10" t="s">
        <v>11</v>
      </c>
      <c r="W66" s="10">
        <v>1979</v>
      </c>
      <c r="X66" s="10" t="s">
        <v>12</v>
      </c>
      <c r="Y66" s="10"/>
      <c r="Z66" s="10"/>
      <c r="AA66" s="10"/>
      <c r="AB66" s="26" t="s">
        <v>13</v>
      </c>
    </row>
    <row r="67" spans="1:28">
      <c r="A67" s="8" t="s">
        <v>313</v>
      </c>
      <c r="C67" s="8" t="s">
        <v>17</v>
      </c>
      <c r="D67" s="8">
        <v>21</v>
      </c>
      <c r="G67" s="8">
        <v>59.902777999999998</v>
      </c>
      <c r="H67" s="8">
        <v>10.652778</v>
      </c>
      <c r="I67" s="8">
        <v>5</v>
      </c>
      <c r="J67" s="20" t="s">
        <v>18</v>
      </c>
      <c r="K67" s="8">
        <v>24.67</v>
      </c>
      <c r="N67" s="8" t="s">
        <v>18</v>
      </c>
      <c r="V67" s="10" t="s">
        <v>11</v>
      </c>
      <c r="W67" s="10">
        <v>1979</v>
      </c>
      <c r="X67" s="10" t="s">
        <v>12</v>
      </c>
      <c r="Y67" s="10"/>
      <c r="Z67" s="10"/>
      <c r="AA67" s="10"/>
      <c r="AB67" s="26" t="s">
        <v>13</v>
      </c>
    </row>
    <row r="68" spans="1:28">
      <c r="A68" s="8" t="s">
        <v>313</v>
      </c>
      <c r="C68" s="8" t="s">
        <v>17</v>
      </c>
      <c r="D68" s="8">
        <v>22</v>
      </c>
      <c r="G68" s="8">
        <v>59.888888999999999</v>
      </c>
      <c r="H68" s="8">
        <v>10.650138999999999</v>
      </c>
      <c r="I68" s="8">
        <v>5</v>
      </c>
      <c r="J68" s="20" t="s">
        <v>18</v>
      </c>
      <c r="K68" s="8">
        <v>24.7</v>
      </c>
      <c r="N68" s="8" t="s">
        <v>18</v>
      </c>
      <c r="V68" s="10" t="s">
        <v>11</v>
      </c>
      <c r="W68" s="10">
        <v>1979</v>
      </c>
      <c r="X68" s="10" t="s">
        <v>12</v>
      </c>
      <c r="Y68" s="10"/>
      <c r="Z68" s="10"/>
      <c r="AA68" s="10"/>
      <c r="AB68" s="26" t="s">
        <v>13</v>
      </c>
    </row>
    <row r="69" spans="1:28">
      <c r="A69" s="8" t="s">
        <v>313</v>
      </c>
      <c r="C69" s="8" t="s">
        <v>17</v>
      </c>
      <c r="D69" s="8">
        <v>23</v>
      </c>
      <c r="G69" s="8">
        <v>59.870829999999998</v>
      </c>
      <c r="H69" s="8">
        <v>10.627777999999999</v>
      </c>
      <c r="I69" s="8">
        <v>5</v>
      </c>
      <c r="J69" s="20" t="s">
        <v>18</v>
      </c>
      <c r="K69" s="8">
        <v>24.67</v>
      </c>
      <c r="N69" s="8" t="s">
        <v>18</v>
      </c>
      <c r="V69" s="10" t="s">
        <v>11</v>
      </c>
      <c r="W69" s="10">
        <v>1979</v>
      </c>
      <c r="X69" s="10" t="s">
        <v>12</v>
      </c>
      <c r="Y69" s="10"/>
      <c r="Z69" s="10"/>
      <c r="AA69" s="10"/>
      <c r="AB69" s="26" t="s">
        <v>13</v>
      </c>
    </row>
    <row r="70" spans="1:28">
      <c r="A70" s="8" t="s">
        <v>313</v>
      </c>
      <c r="C70" s="8" t="s">
        <v>17</v>
      </c>
      <c r="D70" s="8">
        <v>24</v>
      </c>
      <c r="G70" s="24">
        <v>59.869444000000001</v>
      </c>
      <c r="H70" s="8">
        <v>10.611110999999999</v>
      </c>
      <c r="I70" s="8">
        <v>5</v>
      </c>
      <c r="J70" s="20" t="s">
        <v>18</v>
      </c>
      <c r="K70" s="8">
        <v>24.7</v>
      </c>
      <c r="N70" s="8" t="s">
        <v>18</v>
      </c>
      <c r="V70" s="10" t="s">
        <v>11</v>
      </c>
      <c r="W70" s="10">
        <v>1979</v>
      </c>
      <c r="X70" s="10" t="s">
        <v>12</v>
      </c>
      <c r="Y70" s="10"/>
      <c r="Z70" s="10"/>
      <c r="AA70" s="10"/>
      <c r="AB70" s="26" t="s">
        <v>13</v>
      </c>
    </row>
    <row r="71" spans="1:28">
      <c r="A71" s="8" t="s">
        <v>313</v>
      </c>
      <c r="C71" s="8" t="s">
        <v>17</v>
      </c>
      <c r="D71" s="8">
        <v>25</v>
      </c>
      <c r="G71" s="8">
        <v>59.858333000000002</v>
      </c>
      <c r="H71" s="8">
        <v>10.588889</v>
      </c>
      <c r="I71" s="8">
        <v>5</v>
      </c>
      <c r="J71" s="20" t="s">
        <v>18</v>
      </c>
      <c r="K71" s="8">
        <v>24.5</v>
      </c>
      <c r="N71" s="8" t="s">
        <v>18</v>
      </c>
      <c r="V71" s="10" t="s">
        <v>11</v>
      </c>
      <c r="W71" s="10">
        <v>1979</v>
      </c>
      <c r="X71" s="10" t="s">
        <v>12</v>
      </c>
      <c r="Y71" s="10"/>
      <c r="Z71" s="10"/>
      <c r="AA71" s="10"/>
      <c r="AB71" s="26" t="s">
        <v>13</v>
      </c>
    </row>
    <row r="72" spans="1:28">
      <c r="A72" s="8" t="s">
        <v>313</v>
      </c>
      <c r="C72" s="8" t="s">
        <v>17</v>
      </c>
      <c r="D72" s="8">
        <v>26</v>
      </c>
      <c r="G72" s="8">
        <v>59.854166999999997</v>
      </c>
      <c r="H72" s="8">
        <v>10.613889</v>
      </c>
      <c r="I72" s="8">
        <v>5</v>
      </c>
      <c r="J72" s="20" t="s">
        <v>18</v>
      </c>
      <c r="K72" s="8">
        <v>24.77</v>
      </c>
      <c r="N72" s="8" t="s">
        <v>18</v>
      </c>
      <c r="V72" s="10" t="s">
        <v>11</v>
      </c>
      <c r="W72" s="10">
        <v>1979</v>
      </c>
      <c r="X72" s="10" t="s">
        <v>12</v>
      </c>
      <c r="Y72" s="10"/>
      <c r="Z72" s="10"/>
      <c r="AA72" s="10"/>
      <c r="AB72" s="26" t="s">
        <v>13</v>
      </c>
    </row>
    <row r="73" spans="1:28">
      <c r="A73" s="8" t="s">
        <v>313</v>
      </c>
      <c r="C73" s="8" t="s">
        <v>17</v>
      </c>
      <c r="D73" s="8">
        <v>27</v>
      </c>
      <c r="G73" s="8">
        <v>59.854166999999997</v>
      </c>
      <c r="H73" s="8">
        <v>10.636111</v>
      </c>
      <c r="I73" s="8">
        <v>5</v>
      </c>
      <c r="J73" s="20" t="s">
        <v>18</v>
      </c>
      <c r="K73" s="8">
        <v>24.75</v>
      </c>
      <c r="N73" s="8" t="s">
        <v>18</v>
      </c>
      <c r="V73" s="10" t="s">
        <v>11</v>
      </c>
      <c r="W73" s="10">
        <v>1979</v>
      </c>
      <c r="X73" s="10" t="s">
        <v>12</v>
      </c>
      <c r="Y73" s="10"/>
      <c r="Z73" s="10"/>
      <c r="AA73" s="10"/>
      <c r="AB73" s="26" t="s">
        <v>13</v>
      </c>
    </row>
    <row r="74" spans="1:28">
      <c r="A74" s="8" t="s">
        <v>313</v>
      </c>
      <c r="C74" s="8" t="s">
        <v>17</v>
      </c>
      <c r="D74" s="8">
        <v>28</v>
      </c>
      <c r="G74" s="8">
        <v>59.847222000000002</v>
      </c>
      <c r="H74" s="8">
        <v>10.625</v>
      </c>
      <c r="I74" s="8">
        <v>5</v>
      </c>
      <c r="J74" s="20" t="s">
        <v>18</v>
      </c>
      <c r="K74" s="8">
        <v>24.22</v>
      </c>
      <c r="N74" s="8" t="s">
        <v>18</v>
      </c>
      <c r="V74" s="10" t="s">
        <v>11</v>
      </c>
      <c r="W74" s="10">
        <v>1979</v>
      </c>
      <c r="X74" s="10" t="s">
        <v>12</v>
      </c>
      <c r="Y74" s="10"/>
      <c r="Z74" s="10"/>
      <c r="AA74" s="10"/>
      <c r="AB74" s="26" t="s">
        <v>13</v>
      </c>
    </row>
    <row r="75" spans="1:28">
      <c r="A75" s="8" t="s">
        <v>313</v>
      </c>
      <c r="C75" s="8" t="s">
        <v>17</v>
      </c>
      <c r="D75" s="8">
        <v>29</v>
      </c>
      <c r="G75" s="8">
        <v>59.85</v>
      </c>
      <c r="H75" s="8">
        <v>10.6</v>
      </c>
      <c r="I75" s="8">
        <v>5</v>
      </c>
      <c r="J75" s="20" t="s">
        <v>18</v>
      </c>
      <c r="K75" s="8">
        <v>24.43</v>
      </c>
      <c r="N75" s="8" t="s">
        <v>18</v>
      </c>
      <c r="V75" s="10" t="s">
        <v>11</v>
      </c>
      <c r="W75" s="10">
        <v>1979</v>
      </c>
      <c r="X75" s="10" t="s">
        <v>12</v>
      </c>
      <c r="Y75" s="10"/>
      <c r="Z75" s="10"/>
      <c r="AA75" s="10"/>
      <c r="AB75" s="26" t="s">
        <v>13</v>
      </c>
    </row>
    <row r="76" spans="1:28">
      <c r="A76" s="8" t="s">
        <v>313</v>
      </c>
      <c r="C76" s="8" t="s">
        <v>17</v>
      </c>
      <c r="D76" s="8">
        <v>30</v>
      </c>
      <c r="G76" s="8">
        <v>59.847222000000002</v>
      </c>
      <c r="H76" s="8">
        <v>10.563889</v>
      </c>
      <c r="I76" s="8">
        <v>5</v>
      </c>
      <c r="J76" s="20" t="s">
        <v>18</v>
      </c>
      <c r="K76" s="8">
        <v>24.37</v>
      </c>
      <c r="N76" s="8" t="s">
        <v>18</v>
      </c>
      <c r="V76" s="10" t="s">
        <v>11</v>
      </c>
      <c r="W76" s="10">
        <v>1979</v>
      </c>
      <c r="X76" s="10" t="s">
        <v>12</v>
      </c>
      <c r="Y76" s="10"/>
      <c r="Z76" s="10"/>
      <c r="AA76" s="10"/>
      <c r="AB76" s="26" t="s">
        <v>13</v>
      </c>
    </row>
    <row r="77" spans="1:28">
      <c r="A77" s="8" t="s">
        <v>313</v>
      </c>
      <c r="C77" s="8" t="s">
        <v>17</v>
      </c>
      <c r="D77" s="8">
        <v>31</v>
      </c>
      <c r="G77" s="8">
        <v>59.838889000000002</v>
      </c>
      <c r="H77" s="8">
        <v>10.519444</v>
      </c>
      <c r="I77" s="8">
        <v>5</v>
      </c>
      <c r="J77" s="20" t="s">
        <v>18</v>
      </c>
      <c r="K77" s="8">
        <v>24.21</v>
      </c>
      <c r="N77" s="8" t="s">
        <v>18</v>
      </c>
      <c r="V77" s="10" t="s">
        <v>11</v>
      </c>
      <c r="W77" s="10">
        <v>1979</v>
      </c>
      <c r="X77" s="10" t="s">
        <v>12</v>
      </c>
      <c r="Y77" s="10"/>
      <c r="Z77" s="10"/>
      <c r="AA77" s="10"/>
      <c r="AB77" s="26" t="s">
        <v>13</v>
      </c>
    </row>
    <row r="78" spans="1:28">
      <c r="A78" s="8" t="s">
        <v>313</v>
      </c>
      <c r="C78" s="8" t="s">
        <v>17</v>
      </c>
      <c r="D78" s="8">
        <v>32</v>
      </c>
      <c r="G78" s="8">
        <v>59.830556000000001</v>
      </c>
      <c r="H78" s="8">
        <v>10.522221999999999</v>
      </c>
      <c r="I78" s="8">
        <v>5</v>
      </c>
      <c r="J78" s="20" t="s">
        <v>18</v>
      </c>
      <c r="K78" s="8">
        <v>24.15</v>
      </c>
      <c r="N78" s="8" t="s">
        <v>18</v>
      </c>
      <c r="V78" s="10" t="s">
        <v>11</v>
      </c>
      <c r="W78" s="10">
        <v>1979</v>
      </c>
      <c r="X78" s="10" t="s">
        <v>12</v>
      </c>
      <c r="Y78" s="10"/>
      <c r="Z78" s="10"/>
      <c r="AA78" s="10"/>
      <c r="AB78" s="26" t="s">
        <v>13</v>
      </c>
    </row>
    <row r="79" spans="1:28">
      <c r="A79" s="8" t="s">
        <v>313</v>
      </c>
      <c r="C79" s="8" t="s">
        <v>17</v>
      </c>
      <c r="D79" s="8">
        <v>33</v>
      </c>
      <c r="G79" s="8">
        <v>59.830556000000001</v>
      </c>
      <c r="H79" s="8">
        <v>10.551389</v>
      </c>
      <c r="I79" s="8">
        <v>5</v>
      </c>
      <c r="J79" s="20" t="s">
        <v>18</v>
      </c>
      <c r="K79" s="8">
        <v>24.22</v>
      </c>
      <c r="N79" s="8" t="s">
        <v>18</v>
      </c>
      <c r="V79" s="10" t="s">
        <v>11</v>
      </c>
      <c r="W79" s="10">
        <v>1979</v>
      </c>
      <c r="X79" s="10" t="s">
        <v>12</v>
      </c>
      <c r="Y79" s="10"/>
      <c r="Z79" s="10"/>
      <c r="AA79" s="10"/>
      <c r="AB79" s="26" t="s">
        <v>13</v>
      </c>
    </row>
    <row r="80" spans="1:28">
      <c r="A80" s="8" t="s">
        <v>313</v>
      </c>
      <c r="C80" s="8" t="s">
        <v>17</v>
      </c>
      <c r="D80" s="8">
        <v>34</v>
      </c>
      <c r="G80" s="8">
        <v>59.830556000000001</v>
      </c>
      <c r="H80" s="8">
        <v>10.574999999999999</v>
      </c>
      <c r="I80" s="8">
        <v>5</v>
      </c>
      <c r="J80" s="20" t="s">
        <v>18</v>
      </c>
      <c r="K80" s="8" t="s">
        <v>18</v>
      </c>
      <c r="N80" s="8" t="s">
        <v>18</v>
      </c>
      <c r="V80" s="10" t="s">
        <v>11</v>
      </c>
      <c r="W80" s="10">
        <v>1979</v>
      </c>
      <c r="X80" s="10" t="s">
        <v>12</v>
      </c>
      <c r="Y80" s="10"/>
      <c r="Z80" s="10"/>
      <c r="AA80" s="10"/>
      <c r="AB80" s="26" t="s">
        <v>13</v>
      </c>
    </row>
    <row r="81" spans="1:28">
      <c r="A81" s="8" t="s">
        <v>313</v>
      </c>
      <c r="C81" s="8" t="s">
        <v>17</v>
      </c>
      <c r="D81" s="8">
        <v>35</v>
      </c>
      <c r="G81" s="8">
        <v>59.830556000000001</v>
      </c>
      <c r="H81" s="8">
        <v>10.6</v>
      </c>
      <c r="I81" s="8">
        <v>5</v>
      </c>
      <c r="J81" s="20" t="s">
        <v>18</v>
      </c>
      <c r="K81" s="8">
        <v>24.63</v>
      </c>
      <c r="N81" s="8" t="s">
        <v>18</v>
      </c>
      <c r="V81" s="10" t="s">
        <v>11</v>
      </c>
      <c r="W81" s="10">
        <v>1979</v>
      </c>
      <c r="X81" s="10" t="s">
        <v>12</v>
      </c>
      <c r="Y81" s="10"/>
      <c r="Z81" s="10"/>
      <c r="AA81" s="10"/>
      <c r="AB81" s="26" t="s">
        <v>13</v>
      </c>
    </row>
    <row r="82" spans="1:28">
      <c r="A82" s="8" t="s">
        <v>313</v>
      </c>
      <c r="C82" s="8" t="s">
        <v>17</v>
      </c>
      <c r="D82" s="8">
        <v>36</v>
      </c>
      <c r="G82" s="8">
        <v>59.811110999999997</v>
      </c>
      <c r="H82" s="8">
        <v>10.594443999999999</v>
      </c>
      <c r="I82" s="8">
        <v>5</v>
      </c>
      <c r="J82" s="20" t="s">
        <v>18</v>
      </c>
      <c r="K82" s="8">
        <v>24.48</v>
      </c>
      <c r="N82" s="8" t="s">
        <v>18</v>
      </c>
      <c r="V82" s="10" t="s">
        <v>11</v>
      </c>
      <c r="W82" s="10">
        <v>1979</v>
      </c>
      <c r="X82" s="10" t="s">
        <v>12</v>
      </c>
      <c r="Y82" s="10"/>
      <c r="Z82" s="10"/>
      <c r="AA82" s="10"/>
      <c r="AB82" s="26" t="s">
        <v>13</v>
      </c>
    </row>
    <row r="83" spans="1:28">
      <c r="A83" s="8" t="s">
        <v>313</v>
      </c>
      <c r="C83" s="8" t="s">
        <v>17</v>
      </c>
      <c r="D83" s="8">
        <v>37</v>
      </c>
      <c r="G83" s="8">
        <v>59.811110999999997</v>
      </c>
      <c r="H83" s="8">
        <v>10.555555999999999</v>
      </c>
      <c r="I83" s="8">
        <v>5</v>
      </c>
      <c r="J83" s="20" t="s">
        <v>18</v>
      </c>
      <c r="K83" s="8">
        <v>24.32</v>
      </c>
      <c r="N83" s="8" t="s">
        <v>18</v>
      </c>
      <c r="V83" s="10" t="s">
        <v>11</v>
      </c>
      <c r="W83" s="10">
        <v>1979</v>
      </c>
      <c r="X83" s="10" t="s">
        <v>12</v>
      </c>
      <c r="Y83" s="10"/>
      <c r="Z83" s="10"/>
      <c r="AA83" s="10"/>
      <c r="AB83" s="26" t="s">
        <v>13</v>
      </c>
    </row>
    <row r="84" spans="1:28">
      <c r="A84" s="8" t="s">
        <v>313</v>
      </c>
      <c r="C84" s="8" t="s">
        <v>17</v>
      </c>
      <c r="D84" s="8">
        <v>38</v>
      </c>
      <c r="G84" s="8">
        <v>59.815277999999999</v>
      </c>
      <c r="H84" s="8">
        <v>10.522221999999999</v>
      </c>
      <c r="I84" s="8">
        <v>5</v>
      </c>
      <c r="J84" s="20" t="s">
        <v>18</v>
      </c>
      <c r="K84" s="8">
        <v>24.18</v>
      </c>
      <c r="N84" s="8" t="s">
        <v>18</v>
      </c>
      <c r="V84" s="10" t="s">
        <v>11</v>
      </c>
      <c r="W84" s="10">
        <v>1979</v>
      </c>
      <c r="X84" s="10" t="s">
        <v>12</v>
      </c>
      <c r="Y84" s="10"/>
      <c r="Z84" s="10"/>
      <c r="AA84" s="10"/>
      <c r="AB84" s="26" t="s">
        <v>13</v>
      </c>
    </row>
    <row r="85" spans="1:28">
      <c r="A85" s="8" t="s">
        <v>313</v>
      </c>
      <c r="C85" s="8" t="s">
        <v>17</v>
      </c>
      <c r="D85" s="8">
        <v>39</v>
      </c>
      <c r="G85" s="8">
        <v>59.798611000000001</v>
      </c>
      <c r="H85" s="8">
        <v>10.516667</v>
      </c>
      <c r="I85" s="8">
        <v>5</v>
      </c>
      <c r="J85" s="20" t="s">
        <v>18</v>
      </c>
      <c r="K85" s="8">
        <v>24.32</v>
      </c>
      <c r="N85" s="8" t="s">
        <v>18</v>
      </c>
      <c r="V85" s="10" t="s">
        <v>11</v>
      </c>
      <c r="W85" s="10">
        <v>1979</v>
      </c>
      <c r="X85" s="10" t="s">
        <v>12</v>
      </c>
      <c r="Y85" s="10"/>
      <c r="Z85" s="10"/>
      <c r="AA85" s="10"/>
      <c r="AB85" s="26" t="s">
        <v>13</v>
      </c>
    </row>
    <row r="86" spans="1:28">
      <c r="A86" s="8" t="s">
        <v>313</v>
      </c>
      <c r="C86" s="8" t="s">
        <v>17</v>
      </c>
      <c r="D86" s="8">
        <v>40</v>
      </c>
      <c r="G86" s="8">
        <v>59.798611000000001</v>
      </c>
      <c r="H86" s="8">
        <v>10.574999999999999</v>
      </c>
      <c r="I86" s="8">
        <v>5</v>
      </c>
      <c r="J86" s="20" t="s">
        <v>18</v>
      </c>
      <c r="K86" s="8">
        <v>24.5</v>
      </c>
      <c r="N86" s="8" t="s">
        <v>18</v>
      </c>
      <c r="V86" s="10" t="s">
        <v>11</v>
      </c>
      <c r="W86" s="10">
        <v>1979</v>
      </c>
      <c r="X86" s="10" t="s">
        <v>12</v>
      </c>
      <c r="Y86" s="10"/>
      <c r="Z86" s="10"/>
      <c r="AA86" s="10"/>
      <c r="AB86" s="26" t="s">
        <v>13</v>
      </c>
    </row>
    <row r="87" spans="1:28">
      <c r="A87" s="8" t="s">
        <v>313</v>
      </c>
      <c r="C87" s="8" t="s">
        <v>17</v>
      </c>
      <c r="D87" s="8">
        <v>41</v>
      </c>
      <c r="G87" s="8">
        <v>59.783332999999999</v>
      </c>
      <c r="H87" s="8">
        <v>10.574999999999999</v>
      </c>
      <c r="I87" s="8">
        <v>5</v>
      </c>
      <c r="J87" s="20" t="s">
        <v>18</v>
      </c>
      <c r="K87" s="8">
        <v>24.29</v>
      </c>
      <c r="N87" s="8" t="s">
        <v>18</v>
      </c>
      <c r="V87" s="10" t="s">
        <v>11</v>
      </c>
      <c r="W87" s="10">
        <v>1979</v>
      </c>
      <c r="X87" s="10" t="s">
        <v>12</v>
      </c>
      <c r="Y87" s="10"/>
      <c r="Z87" s="10"/>
      <c r="AA87" s="10"/>
      <c r="AB87" s="26" t="s">
        <v>13</v>
      </c>
    </row>
    <row r="88" spans="1:28">
      <c r="A88" s="8" t="s">
        <v>313</v>
      </c>
      <c r="C88" s="8" t="s">
        <v>17</v>
      </c>
      <c r="D88" s="8">
        <v>42</v>
      </c>
      <c r="G88" s="8">
        <v>59.772221999999999</v>
      </c>
      <c r="H88" s="8">
        <v>10.55</v>
      </c>
      <c r="I88" s="8">
        <v>5</v>
      </c>
      <c r="J88" s="20" t="s">
        <v>18</v>
      </c>
      <c r="K88" s="8">
        <v>24.46</v>
      </c>
      <c r="N88" s="8" t="s">
        <v>18</v>
      </c>
      <c r="V88" s="10" t="s">
        <v>11</v>
      </c>
      <c r="W88" s="10">
        <v>1979</v>
      </c>
      <c r="X88" s="10" t="s">
        <v>12</v>
      </c>
      <c r="Y88" s="10"/>
      <c r="Z88" s="10"/>
      <c r="AA88" s="10"/>
      <c r="AB88" s="26" t="s">
        <v>13</v>
      </c>
    </row>
    <row r="89" spans="1:28">
      <c r="A89" s="8" t="s">
        <v>313</v>
      </c>
      <c r="C89" s="8" t="s">
        <v>17</v>
      </c>
      <c r="D89" s="8">
        <v>43</v>
      </c>
      <c r="G89" s="8">
        <v>59.780555999999997</v>
      </c>
      <c r="H89" s="8">
        <v>10.516667</v>
      </c>
      <c r="I89" s="8">
        <v>5</v>
      </c>
      <c r="J89" s="20" t="s">
        <v>18</v>
      </c>
      <c r="K89" s="8">
        <v>24.32</v>
      </c>
      <c r="N89" s="8" t="s">
        <v>18</v>
      </c>
      <c r="V89" s="10" t="s">
        <v>11</v>
      </c>
      <c r="W89" s="10">
        <v>1979</v>
      </c>
      <c r="X89" s="10" t="s">
        <v>12</v>
      </c>
      <c r="Y89" s="10"/>
      <c r="Z89" s="10"/>
      <c r="AA89" s="10"/>
      <c r="AB89" s="26" t="s">
        <v>13</v>
      </c>
    </row>
    <row r="90" spans="1:28">
      <c r="A90" s="8" t="s">
        <v>313</v>
      </c>
      <c r="C90" s="8" t="s">
        <v>17</v>
      </c>
      <c r="D90" s="8">
        <v>44</v>
      </c>
      <c r="G90" s="8">
        <v>59.769444</v>
      </c>
      <c r="H90" s="8">
        <v>10.522221999999999</v>
      </c>
      <c r="I90" s="8">
        <v>5</v>
      </c>
      <c r="J90" s="20" t="s">
        <v>18</v>
      </c>
      <c r="K90" s="8">
        <v>24.29</v>
      </c>
      <c r="N90" s="8" t="s">
        <v>18</v>
      </c>
      <c r="V90" s="10" t="s">
        <v>11</v>
      </c>
      <c r="W90" s="10">
        <v>1979</v>
      </c>
      <c r="X90" s="10" t="s">
        <v>12</v>
      </c>
      <c r="Y90" s="10"/>
      <c r="Z90" s="10"/>
      <c r="AA90" s="10"/>
      <c r="AB90" s="26" t="s">
        <v>13</v>
      </c>
    </row>
    <row r="91" spans="1:28">
      <c r="A91" s="8" t="s">
        <v>313</v>
      </c>
      <c r="C91" s="8" t="s">
        <v>17</v>
      </c>
      <c r="D91" s="8">
        <v>45</v>
      </c>
      <c r="G91" s="8">
        <v>59.763888999999999</v>
      </c>
      <c r="H91" s="8">
        <v>10.569444000000001</v>
      </c>
      <c r="I91" s="8">
        <v>5</v>
      </c>
      <c r="J91" s="20" t="s">
        <v>18</v>
      </c>
      <c r="K91" s="8">
        <v>24.45</v>
      </c>
      <c r="N91" s="8" t="s">
        <v>18</v>
      </c>
      <c r="V91" s="10" t="s">
        <v>11</v>
      </c>
      <c r="W91" s="10">
        <v>1979</v>
      </c>
      <c r="X91" s="10" t="s">
        <v>12</v>
      </c>
      <c r="Y91" s="10"/>
      <c r="Z91" s="10"/>
      <c r="AA91" s="10"/>
      <c r="AB91" s="26" t="s">
        <v>13</v>
      </c>
    </row>
    <row r="92" spans="1:28">
      <c r="A92" s="8" t="s">
        <v>314</v>
      </c>
      <c r="C92" s="8" t="s">
        <v>16</v>
      </c>
      <c r="D92" s="8">
        <v>1</v>
      </c>
      <c r="G92" s="8">
        <v>59.769444</v>
      </c>
      <c r="H92" s="8">
        <v>10.722222</v>
      </c>
      <c r="I92" s="8">
        <v>5</v>
      </c>
      <c r="J92" s="20" t="s">
        <v>18</v>
      </c>
      <c r="K92" s="8">
        <v>27.76</v>
      </c>
      <c r="N92" s="8" t="s">
        <v>18</v>
      </c>
      <c r="V92" s="10" t="s">
        <v>11</v>
      </c>
      <c r="W92" s="10">
        <v>1979</v>
      </c>
      <c r="X92" s="10" t="s">
        <v>12</v>
      </c>
      <c r="Y92" s="10"/>
      <c r="Z92" s="10"/>
      <c r="AA92" s="10"/>
      <c r="AB92" s="26" t="s">
        <v>13</v>
      </c>
    </row>
    <row r="93" spans="1:28">
      <c r="A93" s="8" t="s">
        <v>314</v>
      </c>
      <c r="C93" s="8" t="s">
        <v>16</v>
      </c>
      <c r="D93" s="8">
        <v>2</v>
      </c>
      <c r="G93" s="8">
        <v>59.791666999999997</v>
      </c>
      <c r="H93" s="8">
        <v>10.722222</v>
      </c>
      <c r="I93" s="8">
        <v>5</v>
      </c>
      <c r="J93" s="20" t="s">
        <v>18</v>
      </c>
      <c r="K93" s="8">
        <v>28.08</v>
      </c>
      <c r="N93" s="8" t="s">
        <v>18</v>
      </c>
      <c r="V93" s="10" t="s">
        <v>11</v>
      </c>
      <c r="W93" s="10">
        <v>1979</v>
      </c>
      <c r="X93" s="10" t="s">
        <v>12</v>
      </c>
      <c r="Y93" s="10"/>
      <c r="Z93" s="10"/>
      <c r="AA93" s="10"/>
      <c r="AB93" s="26" t="s">
        <v>13</v>
      </c>
    </row>
    <row r="94" spans="1:28">
      <c r="A94" s="8" t="s">
        <v>314</v>
      </c>
      <c r="C94" s="8" t="s">
        <v>16</v>
      </c>
      <c r="D94" s="8">
        <v>3</v>
      </c>
      <c r="G94" s="8">
        <v>59.816667000000002</v>
      </c>
      <c r="H94" s="8">
        <v>10.713889</v>
      </c>
      <c r="I94" s="8">
        <v>5</v>
      </c>
      <c r="J94" s="20" t="s">
        <v>18</v>
      </c>
      <c r="K94" s="8">
        <v>28.32</v>
      </c>
      <c r="N94" s="8" t="s">
        <v>18</v>
      </c>
      <c r="V94" s="10" t="s">
        <v>11</v>
      </c>
      <c r="W94" s="10">
        <v>1979</v>
      </c>
      <c r="X94" s="10" t="s">
        <v>12</v>
      </c>
      <c r="Y94" s="10"/>
      <c r="Z94" s="10"/>
      <c r="AA94" s="10"/>
      <c r="AB94" s="26" t="s">
        <v>13</v>
      </c>
    </row>
    <row r="95" spans="1:28">
      <c r="A95" s="8" t="s">
        <v>314</v>
      </c>
      <c r="C95" s="8" t="s">
        <v>16</v>
      </c>
      <c r="D95" s="8">
        <v>4</v>
      </c>
      <c r="G95" s="8">
        <v>59.816667000000002</v>
      </c>
      <c r="H95" s="8">
        <v>10.733333</v>
      </c>
      <c r="I95" s="8">
        <v>5</v>
      </c>
      <c r="J95" s="20" t="s">
        <v>18</v>
      </c>
      <c r="K95" s="8">
        <v>28.35</v>
      </c>
      <c r="N95" s="8" t="s">
        <v>18</v>
      </c>
      <c r="V95" s="10" t="s">
        <v>11</v>
      </c>
      <c r="W95" s="10">
        <v>1979</v>
      </c>
      <c r="X95" s="10" t="s">
        <v>12</v>
      </c>
      <c r="Y95" s="10"/>
      <c r="Z95" s="10"/>
      <c r="AA95" s="10"/>
      <c r="AB95" s="26" t="s">
        <v>13</v>
      </c>
    </row>
    <row r="96" spans="1:28">
      <c r="A96" s="8" t="s">
        <v>314</v>
      </c>
      <c r="C96" s="8" t="s">
        <v>16</v>
      </c>
      <c r="D96" s="8">
        <v>5</v>
      </c>
      <c r="G96" s="8">
        <v>59.836111000000002</v>
      </c>
      <c r="H96" s="8">
        <v>10.7</v>
      </c>
      <c r="I96" s="8">
        <v>5</v>
      </c>
      <c r="J96" s="20" t="s">
        <v>18</v>
      </c>
      <c r="K96" s="8">
        <v>28.35</v>
      </c>
      <c r="N96" s="8" t="s">
        <v>18</v>
      </c>
      <c r="V96" s="10" t="s">
        <v>11</v>
      </c>
      <c r="W96" s="10">
        <v>1979</v>
      </c>
      <c r="X96" s="10" t="s">
        <v>12</v>
      </c>
      <c r="Y96" s="10"/>
      <c r="Z96" s="10"/>
      <c r="AA96" s="10"/>
      <c r="AB96" s="26" t="s">
        <v>13</v>
      </c>
    </row>
    <row r="97" spans="1:28">
      <c r="A97" s="8" t="s">
        <v>314</v>
      </c>
      <c r="C97" s="8" t="s">
        <v>16</v>
      </c>
      <c r="D97" s="8">
        <v>6</v>
      </c>
      <c r="G97" s="8">
        <v>59.836111000000002</v>
      </c>
      <c r="H97" s="8">
        <v>10.730556</v>
      </c>
      <c r="I97" s="8">
        <v>5</v>
      </c>
      <c r="J97" s="20" t="s">
        <v>18</v>
      </c>
      <c r="K97" s="8">
        <v>28.59</v>
      </c>
      <c r="N97" s="8" t="s">
        <v>18</v>
      </c>
      <c r="V97" s="10" t="s">
        <v>11</v>
      </c>
      <c r="W97" s="10">
        <v>1979</v>
      </c>
      <c r="X97" s="10" t="s">
        <v>12</v>
      </c>
      <c r="Y97" s="10"/>
      <c r="Z97" s="10"/>
      <c r="AA97" s="10"/>
      <c r="AB97" s="26" t="s">
        <v>13</v>
      </c>
    </row>
    <row r="98" spans="1:28">
      <c r="A98" s="8" t="s">
        <v>314</v>
      </c>
      <c r="C98" s="8" t="s">
        <v>16</v>
      </c>
      <c r="D98" s="8">
        <v>7</v>
      </c>
      <c r="G98" s="8">
        <v>59.836111000000002</v>
      </c>
      <c r="H98" s="8">
        <v>10.763889000000001</v>
      </c>
      <c r="I98" s="8">
        <v>5</v>
      </c>
      <c r="J98" s="20" t="s">
        <v>18</v>
      </c>
      <c r="K98" s="8">
        <v>28.61</v>
      </c>
      <c r="N98" s="8" t="s">
        <v>18</v>
      </c>
      <c r="V98" s="10" t="s">
        <v>11</v>
      </c>
      <c r="W98" s="10">
        <v>1979</v>
      </c>
      <c r="X98" s="10" t="s">
        <v>12</v>
      </c>
      <c r="Y98" s="10"/>
      <c r="Z98" s="10"/>
      <c r="AA98" s="10"/>
      <c r="AB98" s="26" t="s">
        <v>13</v>
      </c>
    </row>
    <row r="99" spans="1:28">
      <c r="A99" s="8" t="s">
        <v>314</v>
      </c>
      <c r="C99" s="8" t="s">
        <v>16</v>
      </c>
      <c r="D99" s="8">
        <v>8</v>
      </c>
      <c r="G99" s="8">
        <v>59.870829999999998</v>
      </c>
      <c r="H99" s="8">
        <v>10.705556</v>
      </c>
      <c r="I99" s="8">
        <v>5</v>
      </c>
      <c r="J99" s="20" t="s">
        <v>18</v>
      </c>
      <c r="K99" s="8">
        <v>28.24</v>
      </c>
      <c r="N99" s="8" t="s">
        <v>18</v>
      </c>
      <c r="V99" s="10" t="s">
        <v>11</v>
      </c>
      <c r="W99" s="10">
        <v>1979</v>
      </c>
      <c r="X99" s="10" t="s">
        <v>12</v>
      </c>
      <c r="Y99" s="10"/>
      <c r="Z99" s="10"/>
      <c r="AA99" s="10"/>
      <c r="AB99" s="26" t="s">
        <v>13</v>
      </c>
    </row>
    <row r="100" spans="1:28">
      <c r="A100" s="8" t="s">
        <v>314</v>
      </c>
      <c r="C100" s="8" t="s">
        <v>16</v>
      </c>
      <c r="D100" s="8">
        <v>9</v>
      </c>
      <c r="G100" s="8">
        <v>59.855556</v>
      </c>
      <c r="H100" s="8">
        <v>10.738889</v>
      </c>
      <c r="I100" s="8">
        <v>5</v>
      </c>
      <c r="J100" s="20" t="s">
        <v>18</v>
      </c>
      <c r="K100" s="8">
        <v>28.17</v>
      </c>
      <c r="N100" s="8" t="s">
        <v>18</v>
      </c>
      <c r="V100" s="10" t="s">
        <v>11</v>
      </c>
      <c r="W100" s="10">
        <v>1979</v>
      </c>
      <c r="X100" s="10" t="s">
        <v>12</v>
      </c>
      <c r="Y100" s="10"/>
      <c r="Z100" s="10"/>
      <c r="AA100" s="10"/>
      <c r="AB100" s="26" t="s">
        <v>13</v>
      </c>
    </row>
    <row r="101" spans="1:28">
      <c r="A101" s="8" t="s">
        <v>314</v>
      </c>
      <c r="C101" s="8" t="s">
        <v>16</v>
      </c>
      <c r="D101" s="8">
        <v>10</v>
      </c>
      <c r="G101" s="8">
        <v>59.858333000000002</v>
      </c>
      <c r="H101" s="8">
        <v>10.772221999999999</v>
      </c>
      <c r="I101" s="8">
        <v>5</v>
      </c>
      <c r="J101" s="20" t="s">
        <v>18</v>
      </c>
      <c r="K101" s="8">
        <v>28.43</v>
      </c>
      <c r="N101" s="8" t="s">
        <v>18</v>
      </c>
      <c r="V101" s="10" t="s">
        <v>11</v>
      </c>
      <c r="W101" s="10">
        <v>1979</v>
      </c>
      <c r="X101" s="10" t="s">
        <v>12</v>
      </c>
      <c r="Y101" s="10"/>
      <c r="Z101" s="10"/>
      <c r="AA101" s="10"/>
      <c r="AB101" s="26" t="s">
        <v>13</v>
      </c>
    </row>
    <row r="102" spans="1:28">
      <c r="A102" s="8" t="s">
        <v>314</v>
      </c>
      <c r="C102" s="8" t="s">
        <v>16</v>
      </c>
      <c r="D102" s="8">
        <v>11</v>
      </c>
      <c r="G102" s="8">
        <v>59.861111000000001</v>
      </c>
      <c r="H102" s="8">
        <v>10.6875</v>
      </c>
      <c r="I102" s="8">
        <v>5</v>
      </c>
      <c r="J102" s="20" t="s">
        <v>18</v>
      </c>
      <c r="K102" s="8">
        <v>28.52</v>
      </c>
      <c r="N102" s="8" t="s">
        <v>18</v>
      </c>
      <c r="V102" s="10" t="s">
        <v>11</v>
      </c>
      <c r="W102" s="10">
        <v>1979</v>
      </c>
      <c r="X102" s="10" t="s">
        <v>12</v>
      </c>
      <c r="Y102" s="10"/>
      <c r="Z102" s="10"/>
      <c r="AA102" s="10"/>
      <c r="AB102" s="26" t="s">
        <v>13</v>
      </c>
    </row>
    <row r="103" spans="1:28">
      <c r="A103" s="8" t="s">
        <v>314</v>
      </c>
      <c r="C103" s="8" t="s">
        <v>16</v>
      </c>
      <c r="D103" s="8">
        <v>12</v>
      </c>
      <c r="G103" s="8">
        <v>59.872222000000001</v>
      </c>
      <c r="H103" s="8">
        <v>10.738889</v>
      </c>
      <c r="I103" s="8">
        <v>5</v>
      </c>
      <c r="J103" s="20" t="s">
        <v>18</v>
      </c>
      <c r="K103" s="8">
        <v>28.77</v>
      </c>
      <c r="N103" s="8" t="s">
        <v>18</v>
      </c>
      <c r="V103" s="10" t="s">
        <v>11</v>
      </c>
      <c r="W103" s="10">
        <v>1979</v>
      </c>
      <c r="X103" s="10" t="s">
        <v>12</v>
      </c>
      <c r="Y103" s="10"/>
      <c r="Z103" s="10"/>
      <c r="AA103" s="10"/>
      <c r="AB103" s="26" t="s">
        <v>13</v>
      </c>
    </row>
    <row r="104" spans="1:28">
      <c r="A104" s="8" t="s">
        <v>314</v>
      </c>
      <c r="C104" s="8" t="s">
        <v>16</v>
      </c>
      <c r="D104" s="8">
        <v>13</v>
      </c>
      <c r="G104" s="24">
        <v>59.866667</v>
      </c>
      <c r="H104" s="8">
        <v>10.666667</v>
      </c>
      <c r="I104" s="8">
        <v>5</v>
      </c>
      <c r="J104" s="20" t="s">
        <v>18</v>
      </c>
      <c r="K104" s="8">
        <v>28.18</v>
      </c>
      <c r="N104" s="8" t="s">
        <v>18</v>
      </c>
      <c r="V104" s="10" t="s">
        <v>11</v>
      </c>
      <c r="W104" s="10">
        <v>1979</v>
      </c>
      <c r="X104" s="10" t="s">
        <v>12</v>
      </c>
      <c r="Y104" s="10"/>
      <c r="Z104" s="10"/>
      <c r="AA104" s="10"/>
      <c r="AB104" s="26" t="s">
        <v>13</v>
      </c>
    </row>
    <row r="105" spans="1:28">
      <c r="A105" s="8" t="s">
        <v>314</v>
      </c>
      <c r="C105" s="8" t="s">
        <v>17</v>
      </c>
      <c r="D105" s="8">
        <v>14</v>
      </c>
      <c r="G105" s="8">
        <v>59.875</v>
      </c>
      <c r="H105" s="8">
        <v>10.705556</v>
      </c>
      <c r="I105" s="8">
        <v>5</v>
      </c>
      <c r="J105" s="20" t="s">
        <v>18</v>
      </c>
      <c r="K105" s="8">
        <v>28.3</v>
      </c>
      <c r="N105" s="8" t="s">
        <v>18</v>
      </c>
      <c r="V105" s="10" t="s">
        <v>11</v>
      </c>
      <c r="W105" s="10">
        <v>1979</v>
      </c>
      <c r="X105" s="10" t="s">
        <v>12</v>
      </c>
      <c r="Y105" s="10"/>
      <c r="Z105" s="10"/>
      <c r="AA105" s="10"/>
      <c r="AB105" s="26" t="s">
        <v>13</v>
      </c>
    </row>
    <row r="106" spans="1:28">
      <c r="A106" s="8" t="s">
        <v>314</v>
      </c>
      <c r="C106" s="8" t="s">
        <v>17</v>
      </c>
      <c r="D106" s="8">
        <v>15</v>
      </c>
      <c r="G106" s="8">
        <v>59.877777999999999</v>
      </c>
      <c r="H106" s="8">
        <v>10.738889</v>
      </c>
      <c r="I106" s="8">
        <v>5</v>
      </c>
      <c r="J106" s="20" t="s">
        <v>18</v>
      </c>
      <c r="K106" s="8">
        <v>28.83</v>
      </c>
      <c r="N106" s="8" t="s">
        <v>18</v>
      </c>
      <c r="V106" s="10" t="s">
        <v>11</v>
      </c>
      <c r="W106" s="10">
        <v>1979</v>
      </c>
      <c r="X106" s="10" t="s">
        <v>12</v>
      </c>
      <c r="Y106" s="10"/>
      <c r="Z106" s="10"/>
      <c r="AA106" s="10"/>
      <c r="AB106" s="26" t="s">
        <v>13</v>
      </c>
    </row>
    <row r="107" spans="1:28">
      <c r="A107" s="8" t="s">
        <v>314</v>
      </c>
      <c r="C107" s="8" t="s">
        <v>17</v>
      </c>
      <c r="D107" s="8">
        <v>16</v>
      </c>
      <c r="G107" s="8">
        <v>59.872222000000001</v>
      </c>
      <c r="H107" s="8">
        <v>10.666667</v>
      </c>
      <c r="I107" s="8">
        <v>5</v>
      </c>
      <c r="J107" s="20" t="s">
        <v>18</v>
      </c>
      <c r="K107" s="8">
        <v>28.24</v>
      </c>
      <c r="N107" s="8" t="s">
        <v>18</v>
      </c>
      <c r="V107" s="10" t="s">
        <v>11</v>
      </c>
      <c r="W107" s="10">
        <v>1979</v>
      </c>
      <c r="X107" s="10" t="s">
        <v>12</v>
      </c>
      <c r="Y107" s="10"/>
      <c r="Z107" s="10"/>
      <c r="AA107" s="10"/>
      <c r="AB107" s="26" t="s">
        <v>13</v>
      </c>
    </row>
    <row r="108" spans="1:28">
      <c r="A108" s="8" t="s">
        <v>314</v>
      </c>
      <c r="C108" s="8" t="s">
        <v>17</v>
      </c>
      <c r="D108" s="8">
        <v>17</v>
      </c>
      <c r="G108" s="8">
        <v>59.886111</v>
      </c>
      <c r="H108" s="8">
        <v>10.6875</v>
      </c>
      <c r="I108" s="8">
        <v>5</v>
      </c>
      <c r="J108" s="20" t="s">
        <v>18</v>
      </c>
      <c r="K108" s="8">
        <v>28.19</v>
      </c>
      <c r="N108" s="8" t="s">
        <v>18</v>
      </c>
      <c r="V108" s="10" t="s">
        <v>11</v>
      </c>
      <c r="W108" s="10">
        <v>1979</v>
      </c>
      <c r="X108" s="10" t="s">
        <v>12</v>
      </c>
      <c r="Y108" s="10"/>
      <c r="Z108" s="10"/>
      <c r="AA108" s="10"/>
      <c r="AB108" s="26" t="s">
        <v>13</v>
      </c>
    </row>
    <row r="109" spans="1:28">
      <c r="A109" s="8" t="s">
        <v>314</v>
      </c>
      <c r="C109" s="8" t="s">
        <v>17</v>
      </c>
      <c r="D109" s="8">
        <v>18</v>
      </c>
      <c r="G109" s="8">
        <v>59.888888999999999</v>
      </c>
      <c r="H109" s="8">
        <v>10.666667</v>
      </c>
      <c r="I109" s="8">
        <v>5</v>
      </c>
      <c r="J109" s="20" t="s">
        <v>18</v>
      </c>
      <c r="K109" s="8">
        <v>28.14</v>
      </c>
      <c r="N109" s="8" t="s">
        <v>18</v>
      </c>
      <c r="V109" s="10" t="s">
        <v>11</v>
      </c>
      <c r="W109" s="10">
        <v>1979</v>
      </c>
      <c r="X109" s="10" t="s">
        <v>12</v>
      </c>
      <c r="Y109" s="10"/>
      <c r="Z109" s="10"/>
      <c r="AA109" s="10"/>
      <c r="AB109" s="26" t="s">
        <v>13</v>
      </c>
    </row>
    <row r="110" spans="1:28">
      <c r="A110" s="8" t="s">
        <v>314</v>
      </c>
      <c r="C110" s="8" t="s">
        <v>17</v>
      </c>
      <c r="D110" s="8">
        <v>19</v>
      </c>
      <c r="G110" s="8">
        <v>59.9</v>
      </c>
      <c r="H110" s="8">
        <v>10.705556</v>
      </c>
      <c r="I110" s="8">
        <v>5</v>
      </c>
      <c r="J110" s="20" t="s">
        <v>18</v>
      </c>
      <c r="K110" s="8">
        <v>28.23</v>
      </c>
      <c r="N110" s="8" t="s">
        <v>18</v>
      </c>
      <c r="V110" s="10" t="s">
        <v>11</v>
      </c>
      <c r="W110" s="10">
        <v>1979</v>
      </c>
      <c r="X110" s="10" t="s">
        <v>12</v>
      </c>
      <c r="Y110" s="10"/>
      <c r="Z110" s="10"/>
      <c r="AA110" s="10"/>
      <c r="AB110" s="26" t="s">
        <v>13</v>
      </c>
    </row>
    <row r="111" spans="1:28">
      <c r="A111" s="8" t="s">
        <v>314</v>
      </c>
      <c r="C111" s="8" t="s">
        <v>17</v>
      </c>
      <c r="D111" s="8">
        <v>20</v>
      </c>
      <c r="G111" s="8">
        <v>59.902777999999998</v>
      </c>
      <c r="H111" s="8">
        <v>10.711111000000001</v>
      </c>
      <c r="I111" s="8">
        <v>5</v>
      </c>
      <c r="J111" s="20" t="s">
        <v>18</v>
      </c>
      <c r="K111" s="8">
        <v>28.61</v>
      </c>
      <c r="N111" s="8" t="s">
        <v>18</v>
      </c>
      <c r="V111" s="10" t="s">
        <v>11</v>
      </c>
      <c r="W111" s="10">
        <v>1979</v>
      </c>
      <c r="X111" s="10" t="s">
        <v>12</v>
      </c>
      <c r="Y111" s="10"/>
      <c r="Z111" s="10"/>
      <c r="AA111" s="10"/>
      <c r="AB111" s="26" t="s">
        <v>13</v>
      </c>
    </row>
    <row r="112" spans="1:28">
      <c r="A112" s="8" t="s">
        <v>314</v>
      </c>
      <c r="C112" s="8" t="s">
        <v>17</v>
      </c>
      <c r="D112" s="8">
        <v>21</v>
      </c>
      <c r="G112" s="8">
        <v>59.902777999999998</v>
      </c>
      <c r="H112" s="8">
        <v>10.652778</v>
      </c>
      <c r="I112" s="8">
        <v>5</v>
      </c>
      <c r="J112" s="20" t="s">
        <v>18</v>
      </c>
      <c r="K112" s="8">
        <v>28.1</v>
      </c>
      <c r="N112" s="8" t="s">
        <v>18</v>
      </c>
      <c r="V112" s="10" t="s">
        <v>11</v>
      </c>
      <c r="W112" s="10">
        <v>1979</v>
      </c>
      <c r="X112" s="10" t="s">
        <v>12</v>
      </c>
      <c r="Y112" s="10"/>
      <c r="Z112" s="10"/>
      <c r="AA112" s="10"/>
      <c r="AB112" s="26" t="s">
        <v>13</v>
      </c>
    </row>
    <row r="113" spans="1:28">
      <c r="A113" s="8" t="s">
        <v>314</v>
      </c>
      <c r="C113" s="8" t="s">
        <v>17</v>
      </c>
      <c r="D113" s="8">
        <v>22</v>
      </c>
      <c r="G113" s="8">
        <v>59.888888999999999</v>
      </c>
      <c r="H113" s="8">
        <v>10.650138999999999</v>
      </c>
      <c r="I113" s="8">
        <v>5</v>
      </c>
      <c r="J113" s="20" t="s">
        <v>18</v>
      </c>
      <c r="K113" s="8">
        <v>28.24</v>
      </c>
      <c r="N113" s="8" t="s">
        <v>18</v>
      </c>
      <c r="V113" s="10" t="s">
        <v>11</v>
      </c>
      <c r="W113" s="10">
        <v>1979</v>
      </c>
      <c r="X113" s="10" t="s">
        <v>12</v>
      </c>
      <c r="Y113" s="10"/>
      <c r="Z113" s="10"/>
      <c r="AA113" s="10"/>
      <c r="AB113" s="26" t="s">
        <v>13</v>
      </c>
    </row>
    <row r="114" spans="1:28">
      <c r="A114" s="8" t="s">
        <v>314</v>
      </c>
      <c r="C114" s="8" t="s">
        <v>17</v>
      </c>
      <c r="D114" s="8">
        <v>23</v>
      </c>
      <c r="G114" s="8">
        <v>59.870829999999998</v>
      </c>
      <c r="H114" s="8">
        <v>10.627777999999999</v>
      </c>
      <c r="I114" s="8">
        <v>5</v>
      </c>
      <c r="J114" s="20" t="s">
        <v>18</v>
      </c>
      <c r="K114" s="8">
        <v>28.01</v>
      </c>
      <c r="N114" s="8" t="s">
        <v>18</v>
      </c>
      <c r="V114" s="10" t="s">
        <v>11</v>
      </c>
      <c r="W114" s="10">
        <v>1979</v>
      </c>
      <c r="X114" s="10" t="s">
        <v>12</v>
      </c>
      <c r="Y114" s="10"/>
      <c r="Z114" s="10"/>
      <c r="AA114" s="10"/>
      <c r="AB114" s="26" t="s">
        <v>13</v>
      </c>
    </row>
    <row r="115" spans="1:28">
      <c r="A115" s="8" t="s">
        <v>314</v>
      </c>
      <c r="C115" s="8" t="s">
        <v>17</v>
      </c>
      <c r="D115" s="8">
        <v>24</v>
      </c>
      <c r="G115" s="24">
        <v>59.869444000000001</v>
      </c>
      <c r="H115" s="8">
        <v>10.611110999999999</v>
      </c>
      <c r="I115" s="8">
        <v>5</v>
      </c>
      <c r="J115" s="20" t="s">
        <v>18</v>
      </c>
      <c r="K115" s="8">
        <v>27.53</v>
      </c>
      <c r="N115" s="8" t="s">
        <v>18</v>
      </c>
      <c r="V115" s="10" t="s">
        <v>11</v>
      </c>
      <c r="W115" s="10">
        <v>1979</v>
      </c>
      <c r="X115" s="10" t="s">
        <v>12</v>
      </c>
      <c r="Y115" s="10"/>
      <c r="Z115" s="10"/>
      <c r="AA115" s="10"/>
      <c r="AB115" s="26" t="s">
        <v>13</v>
      </c>
    </row>
    <row r="116" spans="1:28">
      <c r="A116" s="8" t="s">
        <v>314</v>
      </c>
      <c r="C116" s="8" t="s">
        <v>17</v>
      </c>
      <c r="D116" s="8">
        <v>25</v>
      </c>
      <c r="G116" s="8">
        <v>59.858333000000002</v>
      </c>
      <c r="H116" s="8">
        <v>10.588889</v>
      </c>
      <c r="I116" s="8">
        <v>5</v>
      </c>
      <c r="J116" s="20" t="s">
        <v>18</v>
      </c>
      <c r="K116" s="8">
        <v>27.48</v>
      </c>
      <c r="N116" s="8" t="s">
        <v>18</v>
      </c>
      <c r="V116" s="10" t="s">
        <v>11</v>
      </c>
      <c r="W116" s="10">
        <v>1979</v>
      </c>
      <c r="X116" s="10" t="s">
        <v>12</v>
      </c>
      <c r="Y116" s="10"/>
      <c r="Z116" s="10"/>
      <c r="AA116" s="10"/>
      <c r="AB116" s="26" t="s">
        <v>13</v>
      </c>
    </row>
    <row r="117" spans="1:28">
      <c r="A117" s="8" t="s">
        <v>314</v>
      </c>
      <c r="C117" s="8" t="s">
        <v>17</v>
      </c>
      <c r="D117" s="8">
        <v>26</v>
      </c>
      <c r="G117" s="8">
        <v>59.854166999999997</v>
      </c>
      <c r="H117" s="8">
        <v>10.613889</v>
      </c>
      <c r="I117" s="8">
        <v>5</v>
      </c>
      <c r="J117" s="20" t="s">
        <v>18</v>
      </c>
      <c r="K117" s="8">
        <v>27.84</v>
      </c>
      <c r="N117" s="8" t="s">
        <v>18</v>
      </c>
      <c r="V117" s="10" t="s">
        <v>11</v>
      </c>
      <c r="W117" s="10">
        <v>1979</v>
      </c>
      <c r="X117" s="10" t="s">
        <v>12</v>
      </c>
      <c r="Y117" s="10"/>
      <c r="Z117" s="10"/>
      <c r="AA117" s="10"/>
      <c r="AB117" s="26" t="s">
        <v>13</v>
      </c>
    </row>
    <row r="118" spans="1:28">
      <c r="A118" s="8" t="s">
        <v>314</v>
      </c>
      <c r="C118" s="8" t="s">
        <v>17</v>
      </c>
      <c r="D118" s="8">
        <v>27</v>
      </c>
      <c r="G118" s="8">
        <v>59.854166999999997</v>
      </c>
      <c r="H118" s="8">
        <v>10.636111</v>
      </c>
      <c r="I118" s="8">
        <v>5</v>
      </c>
      <c r="J118" s="20" t="s">
        <v>18</v>
      </c>
      <c r="K118" s="8">
        <v>28.16</v>
      </c>
      <c r="N118" s="8" t="s">
        <v>18</v>
      </c>
      <c r="V118" s="10" t="s">
        <v>11</v>
      </c>
      <c r="W118" s="10">
        <v>1979</v>
      </c>
      <c r="X118" s="10" t="s">
        <v>12</v>
      </c>
      <c r="Y118" s="10"/>
      <c r="Z118" s="10"/>
      <c r="AA118" s="10"/>
      <c r="AB118" s="26" t="s">
        <v>13</v>
      </c>
    </row>
    <row r="119" spans="1:28">
      <c r="A119" s="8" t="s">
        <v>314</v>
      </c>
      <c r="C119" s="8" t="s">
        <v>17</v>
      </c>
      <c r="D119" s="8">
        <v>28</v>
      </c>
      <c r="G119" s="8">
        <v>59.847222000000002</v>
      </c>
      <c r="H119" s="8">
        <v>10.625</v>
      </c>
      <c r="I119" s="8">
        <v>5</v>
      </c>
      <c r="J119" s="20" t="s">
        <v>18</v>
      </c>
      <c r="K119" s="8">
        <v>28.01</v>
      </c>
      <c r="N119" s="8" t="s">
        <v>18</v>
      </c>
      <c r="V119" s="10" t="s">
        <v>11</v>
      </c>
      <c r="W119" s="10">
        <v>1979</v>
      </c>
      <c r="X119" s="10" t="s">
        <v>12</v>
      </c>
      <c r="Y119" s="10"/>
      <c r="Z119" s="10"/>
      <c r="AA119" s="10"/>
      <c r="AB119" s="26" t="s">
        <v>13</v>
      </c>
    </row>
    <row r="120" spans="1:28">
      <c r="A120" s="8" t="s">
        <v>314</v>
      </c>
      <c r="C120" s="8" t="s">
        <v>17</v>
      </c>
      <c r="D120" s="8">
        <v>29</v>
      </c>
      <c r="G120" s="8">
        <v>59.85</v>
      </c>
      <c r="H120" s="8">
        <v>10.6</v>
      </c>
      <c r="I120" s="8">
        <v>5</v>
      </c>
      <c r="J120" s="20" t="s">
        <v>18</v>
      </c>
      <c r="K120" s="8">
        <v>27.57</v>
      </c>
      <c r="N120" s="8" t="s">
        <v>18</v>
      </c>
      <c r="V120" s="10" t="s">
        <v>11</v>
      </c>
      <c r="W120" s="10">
        <v>1979</v>
      </c>
      <c r="X120" s="10" t="s">
        <v>12</v>
      </c>
      <c r="Y120" s="10"/>
      <c r="Z120" s="10"/>
      <c r="AA120" s="10"/>
      <c r="AB120" s="26" t="s">
        <v>13</v>
      </c>
    </row>
    <row r="121" spans="1:28">
      <c r="A121" s="8" t="s">
        <v>314</v>
      </c>
      <c r="C121" s="8" t="s">
        <v>17</v>
      </c>
      <c r="D121" s="8">
        <v>30</v>
      </c>
      <c r="G121" s="8">
        <v>59.847222000000002</v>
      </c>
      <c r="H121" s="8">
        <v>10.563889</v>
      </c>
      <c r="I121" s="8">
        <v>5</v>
      </c>
      <c r="J121" s="20" t="s">
        <v>18</v>
      </c>
      <c r="K121" s="8">
        <v>27.22</v>
      </c>
      <c r="N121" s="8" t="s">
        <v>18</v>
      </c>
      <c r="V121" s="10" t="s">
        <v>11</v>
      </c>
      <c r="W121" s="10">
        <v>1979</v>
      </c>
      <c r="X121" s="10" t="s">
        <v>12</v>
      </c>
      <c r="Y121" s="10"/>
      <c r="Z121" s="10"/>
      <c r="AA121" s="10"/>
      <c r="AB121" s="26" t="s">
        <v>13</v>
      </c>
    </row>
    <row r="122" spans="1:28">
      <c r="A122" s="8" t="s">
        <v>314</v>
      </c>
      <c r="C122" s="8" t="s">
        <v>17</v>
      </c>
      <c r="D122" s="8">
        <v>31</v>
      </c>
      <c r="G122" s="8">
        <v>59.838889000000002</v>
      </c>
      <c r="H122" s="8">
        <v>10.519444</v>
      </c>
      <c r="I122" s="8">
        <v>5</v>
      </c>
      <c r="J122" s="20" t="s">
        <v>18</v>
      </c>
      <c r="K122" s="8">
        <v>27.04</v>
      </c>
      <c r="N122" s="8" t="s">
        <v>18</v>
      </c>
      <c r="V122" s="10" t="s">
        <v>11</v>
      </c>
      <c r="W122" s="10">
        <v>1979</v>
      </c>
      <c r="X122" s="10" t="s">
        <v>12</v>
      </c>
      <c r="Y122" s="10"/>
      <c r="Z122" s="10"/>
      <c r="AA122" s="10"/>
      <c r="AB122" s="26" t="s">
        <v>13</v>
      </c>
    </row>
    <row r="123" spans="1:28">
      <c r="A123" s="8" t="s">
        <v>314</v>
      </c>
      <c r="C123" s="8" t="s">
        <v>17</v>
      </c>
      <c r="D123" s="8">
        <v>32</v>
      </c>
      <c r="G123" s="8">
        <v>59.830556000000001</v>
      </c>
      <c r="H123" s="8">
        <v>10.522221999999999</v>
      </c>
      <c r="I123" s="8">
        <v>5</v>
      </c>
      <c r="J123" s="20" t="s">
        <v>18</v>
      </c>
      <c r="K123" s="8">
        <v>27.06</v>
      </c>
      <c r="N123" s="8" t="s">
        <v>18</v>
      </c>
      <c r="V123" s="10" t="s">
        <v>11</v>
      </c>
      <c r="W123" s="10">
        <v>1979</v>
      </c>
      <c r="X123" s="10" t="s">
        <v>12</v>
      </c>
      <c r="Y123" s="10"/>
      <c r="Z123" s="10"/>
      <c r="AA123" s="10"/>
      <c r="AB123" s="26" t="s">
        <v>13</v>
      </c>
    </row>
    <row r="124" spans="1:28">
      <c r="A124" s="8" t="s">
        <v>314</v>
      </c>
      <c r="C124" s="8" t="s">
        <v>17</v>
      </c>
      <c r="D124" s="8">
        <v>33</v>
      </c>
      <c r="G124" s="8">
        <v>59.830556000000001</v>
      </c>
      <c r="H124" s="8">
        <v>10.551389</v>
      </c>
      <c r="I124" s="8">
        <v>5</v>
      </c>
      <c r="J124" s="20" t="s">
        <v>18</v>
      </c>
      <c r="K124" s="8">
        <v>26.69</v>
      </c>
      <c r="N124" s="8" t="s">
        <v>18</v>
      </c>
      <c r="V124" s="10" t="s">
        <v>11</v>
      </c>
      <c r="W124" s="10">
        <v>1979</v>
      </c>
      <c r="X124" s="10" t="s">
        <v>12</v>
      </c>
      <c r="Y124" s="10"/>
      <c r="Z124" s="10"/>
      <c r="AA124" s="10"/>
      <c r="AB124" s="26" t="s">
        <v>13</v>
      </c>
    </row>
    <row r="125" spans="1:28">
      <c r="A125" s="8" t="s">
        <v>314</v>
      </c>
      <c r="C125" s="8" t="s">
        <v>17</v>
      </c>
      <c r="D125" s="8">
        <v>34</v>
      </c>
      <c r="G125" s="8">
        <v>59.830556000000001</v>
      </c>
      <c r="H125" s="8">
        <v>10.574999999999999</v>
      </c>
      <c r="I125" s="8">
        <v>5</v>
      </c>
      <c r="J125" s="20" t="s">
        <v>18</v>
      </c>
      <c r="K125" s="8">
        <v>27.17</v>
      </c>
      <c r="N125" s="8" t="s">
        <v>18</v>
      </c>
      <c r="V125" s="10" t="s">
        <v>11</v>
      </c>
      <c r="W125" s="10">
        <v>1979</v>
      </c>
      <c r="X125" s="10" t="s">
        <v>12</v>
      </c>
      <c r="Y125" s="10"/>
      <c r="Z125" s="10"/>
      <c r="AA125" s="10"/>
      <c r="AB125" s="26" t="s">
        <v>13</v>
      </c>
    </row>
    <row r="126" spans="1:28">
      <c r="A126" s="8" t="s">
        <v>314</v>
      </c>
      <c r="C126" s="8" t="s">
        <v>17</v>
      </c>
      <c r="D126" s="8">
        <v>35</v>
      </c>
      <c r="G126" s="8">
        <v>59.830556000000001</v>
      </c>
      <c r="H126" s="8">
        <v>10.6</v>
      </c>
      <c r="I126" s="8">
        <v>5</v>
      </c>
      <c r="J126" s="20" t="s">
        <v>18</v>
      </c>
      <c r="K126" s="8">
        <v>27.4</v>
      </c>
      <c r="N126" s="8" t="s">
        <v>18</v>
      </c>
      <c r="V126" s="10" t="s">
        <v>11</v>
      </c>
      <c r="W126" s="10">
        <v>1979</v>
      </c>
      <c r="X126" s="10" t="s">
        <v>12</v>
      </c>
      <c r="Y126" s="10"/>
      <c r="Z126" s="10"/>
      <c r="AA126" s="10"/>
      <c r="AB126" s="26" t="s">
        <v>13</v>
      </c>
    </row>
    <row r="127" spans="1:28">
      <c r="A127" s="8" t="s">
        <v>314</v>
      </c>
      <c r="C127" s="8" t="s">
        <v>17</v>
      </c>
      <c r="D127" s="8">
        <v>36</v>
      </c>
      <c r="G127" s="8">
        <v>59.811110999999997</v>
      </c>
      <c r="H127" s="8">
        <v>10.594443999999999</v>
      </c>
      <c r="I127" s="8">
        <v>5</v>
      </c>
      <c r="J127" s="20" t="s">
        <v>18</v>
      </c>
      <c r="K127" s="8">
        <v>27</v>
      </c>
      <c r="N127" s="8" t="s">
        <v>18</v>
      </c>
      <c r="V127" s="10" t="s">
        <v>11</v>
      </c>
      <c r="W127" s="10">
        <v>1979</v>
      </c>
      <c r="X127" s="10" t="s">
        <v>12</v>
      </c>
      <c r="Y127" s="10"/>
      <c r="Z127" s="10"/>
      <c r="AA127" s="10"/>
      <c r="AB127" s="26" t="s">
        <v>13</v>
      </c>
    </row>
    <row r="128" spans="1:28">
      <c r="A128" s="8" t="s">
        <v>314</v>
      </c>
      <c r="C128" s="8" t="s">
        <v>17</v>
      </c>
      <c r="D128" s="8">
        <v>37</v>
      </c>
      <c r="G128" s="8">
        <v>59.811110999999997</v>
      </c>
      <c r="H128" s="8">
        <v>10.555555999999999</v>
      </c>
      <c r="I128" s="8">
        <v>5</v>
      </c>
      <c r="J128" s="20" t="s">
        <v>18</v>
      </c>
      <c r="K128" s="8">
        <v>26.65</v>
      </c>
      <c r="N128" s="8" t="s">
        <v>18</v>
      </c>
      <c r="V128" s="10" t="s">
        <v>11</v>
      </c>
      <c r="W128" s="10">
        <v>1979</v>
      </c>
      <c r="X128" s="10" t="s">
        <v>12</v>
      </c>
      <c r="Y128" s="10"/>
      <c r="Z128" s="10"/>
      <c r="AA128" s="10"/>
      <c r="AB128" s="26" t="s">
        <v>13</v>
      </c>
    </row>
    <row r="129" spans="1:28">
      <c r="A129" s="8" t="s">
        <v>314</v>
      </c>
      <c r="C129" s="8" t="s">
        <v>17</v>
      </c>
      <c r="D129" s="8">
        <v>38</v>
      </c>
      <c r="G129" s="8">
        <v>59.815277999999999</v>
      </c>
      <c r="H129" s="8">
        <v>10.522221999999999</v>
      </c>
      <c r="I129" s="8">
        <v>5</v>
      </c>
      <c r="J129" s="20" t="s">
        <v>18</v>
      </c>
      <c r="K129" s="8">
        <v>26.57</v>
      </c>
      <c r="N129" s="8" t="s">
        <v>18</v>
      </c>
      <c r="V129" s="10" t="s">
        <v>11</v>
      </c>
      <c r="W129" s="10">
        <v>1979</v>
      </c>
      <c r="X129" s="10" t="s">
        <v>12</v>
      </c>
      <c r="Y129" s="10"/>
      <c r="Z129" s="10"/>
      <c r="AA129" s="10"/>
      <c r="AB129" s="26" t="s">
        <v>13</v>
      </c>
    </row>
    <row r="130" spans="1:28">
      <c r="A130" s="8" t="s">
        <v>314</v>
      </c>
      <c r="C130" s="8" t="s">
        <v>17</v>
      </c>
      <c r="D130" s="8">
        <v>39</v>
      </c>
      <c r="G130" s="8">
        <v>59.798611000000001</v>
      </c>
      <c r="H130" s="8">
        <v>10.516667</v>
      </c>
      <c r="I130" s="8">
        <v>5</v>
      </c>
      <c r="J130" s="20" t="s">
        <v>18</v>
      </c>
      <c r="K130" s="8">
        <v>26.93</v>
      </c>
      <c r="N130" s="8" t="s">
        <v>18</v>
      </c>
      <c r="V130" s="10" t="s">
        <v>11</v>
      </c>
      <c r="W130" s="10">
        <v>1979</v>
      </c>
      <c r="X130" s="10" t="s">
        <v>12</v>
      </c>
      <c r="Y130" s="10"/>
      <c r="Z130" s="10"/>
      <c r="AA130" s="10"/>
      <c r="AB130" s="26" t="s">
        <v>13</v>
      </c>
    </row>
    <row r="131" spans="1:28">
      <c r="A131" s="8" t="s">
        <v>314</v>
      </c>
      <c r="C131" s="8" t="s">
        <v>17</v>
      </c>
      <c r="D131" s="8">
        <v>40</v>
      </c>
      <c r="G131" s="8">
        <v>59.798611000000001</v>
      </c>
      <c r="H131" s="8">
        <v>10.574999999999999</v>
      </c>
      <c r="I131" s="8">
        <v>5</v>
      </c>
      <c r="J131" s="20" t="s">
        <v>18</v>
      </c>
      <c r="K131" s="8">
        <v>26.83</v>
      </c>
      <c r="N131" s="8" t="s">
        <v>18</v>
      </c>
      <c r="V131" s="10" t="s">
        <v>11</v>
      </c>
      <c r="W131" s="10">
        <v>1979</v>
      </c>
      <c r="X131" s="10" t="s">
        <v>12</v>
      </c>
      <c r="Y131" s="10"/>
      <c r="Z131" s="10"/>
      <c r="AA131" s="10"/>
      <c r="AB131" s="26" t="s">
        <v>13</v>
      </c>
    </row>
    <row r="132" spans="1:28">
      <c r="A132" s="8" t="s">
        <v>314</v>
      </c>
      <c r="C132" s="8" t="s">
        <v>17</v>
      </c>
      <c r="D132" s="8">
        <v>41</v>
      </c>
      <c r="G132" s="8">
        <v>59.783332999999999</v>
      </c>
      <c r="H132" s="8">
        <v>10.574999999999999</v>
      </c>
      <c r="I132" s="8">
        <v>5</v>
      </c>
      <c r="J132" s="20" t="s">
        <v>18</v>
      </c>
      <c r="K132" s="8">
        <v>26.99</v>
      </c>
      <c r="N132" s="8" t="s">
        <v>18</v>
      </c>
      <c r="V132" s="10" t="s">
        <v>11</v>
      </c>
      <c r="W132" s="10">
        <v>1979</v>
      </c>
      <c r="X132" s="10" t="s">
        <v>12</v>
      </c>
      <c r="Y132" s="10"/>
      <c r="Z132" s="10"/>
      <c r="AA132" s="10"/>
      <c r="AB132" s="26" t="s">
        <v>13</v>
      </c>
    </row>
    <row r="133" spans="1:28">
      <c r="A133" s="8" t="s">
        <v>314</v>
      </c>
      <c r="C133" s="8" t="s">
        <v>17</v>
      </c>
      <c r="D133" s="8">
        <v>42</v>
      </c>
      <c r="G133" s="8">
        <v>59.772221999999999</v>
      </c>
      <c r="H133" s="8">
        <v>10.55</v>
      </c>
      <c r="I133" s="8">
        <v>5</v>
      </c>
      <c r="J133" s="20" t="s">
        <v>18</v>
      </c>
      <c r="K133" s="8">
        <v>26.84</v>
      </c>
      <c r="N133" s="8" t="s">
        <v>18</v>
      </c>
      <c r="V133" s="10" t="s">
        <v>11</v>
      </c>
      <c r="W133" s="10">
        <v>1979</v>
      </c>
      <c r="X133" s="10" t="s">
        <v>12</v>
      </c>
      <c r="Y133" s="10"/>
      <c r="Z133" s="10"/>
      <c r="AA133" s="10"/>
      <c r="AB133" s="26" t="s">
        <v>13</v>
      </c>
    </row>
    <row r="134" spans="1:28">
      <c r="A134" s="8" t="s">
        <v>314</v>
      </c>
      <c r="C134" s="8" t="s">
        <v>17</v>
      </c>
      <c r="D134" s="8">
        <v>43</v>
      </c>
      <c r="G134" s="8">
        <v>59.780555999999997</v>
      </c>
      <c r="H134" s="8">
        <v>10.516667</v>
      </c>
      <c r="I134" s="8">
        <v>5</v>
      </c>
      <c r="J134" s="20" t="s">
        <v>18</v>
      </c>
      <c r="K134" s="8">
        <v>26.52</v>
      </c>
      <c r="N134" s="8" t="s">
        <v>18</v>
      </c>
      <c r="V134" s="10" t="s">
        <v>11</v>
      </c>
      <c r="W134" s="10">
        <v>1979</v>
      </c>
      <c r="X134" s="10" t="s">
        <v>12</v>
      </c>
      <c r="Y134" s="10"/>
      <c r="Z134" s="10"/>
      <c r="AA134" s="10"/>
      <c r="AB134" s="26" t="s">
        <v>13</v>
      </c>
    </row>
    <row r="135" spans="1:28">
      <c r="A135" s="8" t="s">
        <v>314</v>
      </c>
      <c r="C135" s="8" t="s">
        <v>17</v>
      </c>
      <c r="D135" s="8">
        <v>44</v>
      </c>
      <c r="G135" s="8">
        <v>59.769444</v>
      </c>
      <c r="H135" s="8">
        <v>10.522221999999999</v>
      </c>
      <c r="I135" s="8">
        <v>5</v>
      </c>
      <c r="J135" s="20" t="s">
        <v>18</v>
      </c>
      <c r="K135" s="8">
        <v>26.83</v>
      </c>
      <c r="N135" s="8" t="s">
        <v>18</v>
      </c>
      <c r="V135" s="10" t="s">
        <v>11</v>
      </c>
      <c r="W135" s="10">
        <v>1979</v>
      </c>
      <c r="X135" s="10" t="s">
        <v>12</v>
      </c>
      <c r="Y135" s="10"/>
      <c r="Z135" s="10"/>
      <c r="AA135" s="10"/>
      <c r="AB135" s="26" t="s">
        <v>13</v>
      </c>
    </row>
    <row r="136" spans="1:28">
      <c r="A136" s="8" t="s">
        <v>314</v>
      </c>
      <c r="C136" s="8" t="s">
        <v>17</v>
      </c>
      <c r="D136" s="8">
        <v>45</v>
      </c>
      <c r="G136" s="8">
        <v>59.763888999999999</v>
      </c>
      <c r="H136" s="8">
        <v>10.569444000000001</v>
      </c>
      <c r="I136" s="8">
        <v>5</v>
      </c>
      <c r="J136" s="20" t="s">
        <v>18</v>
      </c>
      <c r="K136" s="8">
        <v>27.2</v>
      </c>
      <c r="N136" s="8" t="s">
        <v>18</v>
      </c>
      <c r="V136" s="10" t="s">
        <v>11</v>
      </c>
      <c r="W136" s="10">
        <v>1979</v>
      </c>
      <c r="X136" s="10" t="s">
        <v>12</v>
      </c>
      <c r="Y136" s="10"/>
      <c r="Z136" s="10"/>
      <c r="AA136" s="10"/>
      <c r="AB136" s="26" t="s">
        <v>13</v>
      </c>
    </row>
    <row r="137" spans="1:28">
      <c r="A137" s="8" t="s">
        <v>315</v>
      </c>
      <c r="C137" s="8" t="s">
        <v>16</v>
      </c>
      <c r="D137" s="8">
        <v>1</v>
      </c>
      <c r="G137" s="8">
        <v>59.769444</v>
      </c>
      <c r="H137" s="8">
        <v>10.722222</v>
      </c>
      <c r="I137" s="8">
        <v>5</v>
      </c>
      <c r="J137" s="20" t="s">
        <v>18</v>
      </c>
      <c r="K137" s="8">
        <v>27.11</v>
      </c>
      <c r="N137" s="8" t="s">
        <v>18</v>
      </c>
      <c r="V137" s="10" t="s">
        <v>11</v>
      </c>
      <c r="W137" s="10">
        <v>1979</v>
      </c>
      <c r="X137" s="10" t="s">
        <v>12</v>
      </c>
      <c r="Y137" s="10"/>
      <c r="Z137" s="10"/>
      <c r="AA137" s="10"/>
      <c r="AB137" s="26" t="s">
        <v>13</v>
      </c>
    </row>
    <row r="138" spans="1:28">
      <c r="A138" s="8" t="s">
        <v>315</v>
      </c>
      <c r="C138" s="8" t="s">
        <v>16</v>
      </c>
      <c r="D138" s="8">
        <v>2</v>
      </c>
      <c r="G138" s="8">
        <v>59.791666999999997</v>
      </c>
      <c r="H138" s="8">
        <v>10.722222</v>
      </c>
      <c r="I138" s="8">
        <v>5</v>
      </c>
      <c r="J138" s="20" t="s">
        <v>18</v>
      </c>
      <c r="K138" s="8">
        <v>27.2</v>
      </c>
      <c r="N138" s="8" t="s">
        <v>18</v>
      </c>
      <c r="V138" s="10" t="s">
        <v>11</v>
      </c>
      <c r="W138" s="10">
        <v>1979</v>
      </c>
      <c r="X138" s="10" t="s">
        <v>12</v>
      </c>
      <c r="Y138" s="10"/>
      <c r="Z138" s="10"/>
      <c r="AA138" s="10"/>
      <c r="AB138" s="26" t="s">
        <v>13</v>
      </c>
    </row>
    <row r="139" spans="1:28">
      <c r="A139" s="8" t="s">
        <v>315</v>
      </c>
      <c r="C139" s="8" t="s">
        <v>16</v>
      </c>
      <c r="D139" s="8">
        <v>3</v>
      </c>
      <c r="G139" s="8">
        <v>59.816667000000002</v>
      </c>
      <c r="H139" s="8">
        <v>10.713889</v>
      </c>
      <c r="I139" s="8">
        <v>5</v>
      </c>
      <c r="J139" s="20" t="s">
        <v>18</v>
      </c>
      <c r="K139" s="8">
        <v>27.3</v>
      </c>
      <c r="N139" s="8" t="s">
        <v>18</v>
      </c>
      <c r="V139" s="10" t="s">
        <v>11</v>
      </c>
      <c r="W139" s="10">
        <v>1979</v>
      </c>
      <c r="X139" s="10" t="s">
        <v>12</v>
      </c>
      <c r="Y139" s="10"/>
      <c r="Z139" s="10"/>
      <c r="AA139" s="10"/>
      <c r="AB139" s="26" t="s">
        <v>13</v>
      </c>
    </row>
    <row r="140" spans="1:28">
      <c r="A140" s="8" t="s">
        <v>315</v>
      </c>
      <c r="C140" s="8" t="s">
        <v>16</v>
      </c>
      <c r="D140" s="8">
        <v>4</v>
      </c>
      <c r="G140" s="8">
        <v>59.816667000000002</v>
      </c>
      <c r="H140" s="8">
        <v>10.733333</v>
      </c>
      <c r="I140" s="8">
        <v>5</v>
      </c>
      <c r="J140" s="20" t="s">
        <v>18</v>
      </c>
      <c r="K140" s="8">
        <v>27.63</v>
      </c>
      <c r="N140" s="8" t="s">
        <v>18</v>
      </c>
      <c r="V140" s="10" t="s">
        <v>11</v>
      </c>
      <c r="W140" s="10">
        <v>1979</v>
      </c>
      <c r="X140" s="10" t="s">
        <v>12</v>
      </c>
      <c r="Y140" s="10"/>
      <c r="Z140" s="10"/>
      <c r="AA140" s="10"/>
      <c r="AB140" s="26" t="s">
        <v>13</v>
      </c>
    </row>
    <row r="141" spans="1:28">
      <c r="A141" s="8" t="s">
        <v>315</v>
      </c>
      <c r="C141" s="8" t="s">
        <v>16</v>
      </c>
      <c r="D141" s="8">
        <v>5</v>
      </c>
      <c r="G141" s="8">
        <v>59.836111000000002</v>
      </c>
      <c r="H141" s="8">
        <v>10.7</v>
      </c>
      <c r="I141" s="8">
        <v>5</v>
      </c>
      <c r="J141" s="20" t="s">
        <v>18</v>
      </c>
      <c r="K141" s="8">
        <v>28.42</v>
      </c>
      <c r="N141" s="8" t="s">
        <v>18</v>
      </c>
      <c r="V141" s="10" t="s">
        <v>11</v>
      </c>
      <c r="W141" s="10">
        <v>1979</v>
      </c>
      <c r="X141" s="10" t="s">
        <v>12</v>
      </c>
      <c r="Y141" s="10"/>
      <c r="Z141" s="10"/>
      <c r="AA141" s="10"/>
      <c r="AB141" s="26" t="s">
        <v>13</v>
      </c>
    </row>
    <row r="142" spans="1:28">
      <c r="A142" s="8" t="s">
        <v>315</v>
      </c>
      <c r="C142" s="8" t="s">
        <v>16</v>
      </c>
      <c r="D142" s="8">
        <v>6</v>
      </c>
      <c r="G142" s="8">
        <v>59.836111000000002</v>
      </c>
      <c r="H142" s="8">
        <v>10.730556</v>
      </c>
      <c r="I142" s="8">
        <v>5</v>
      </c>
      <c r="J142" s="20" t="s">
        <v>18</v>
      </c>
      <c r="K142" s="8">
        <v>27.47</v>
      </c>
      <c r="N142" s="8" t="s">
        <v>18</v>
      </c>
      <c r="V142" s="10" t="s">
        <v>11</v>
      </c>
      <c r="W142" s="10">
        <v>1979</v>
      </c>
      <c r="X142" s="10" t="s">
        <v>12</v>
      </c>
      <c r="Y142" s="10"/>
      <c r="Z142" s="10"/>
      <c r="AA142" s="10"/>
      <c r="AB142" s="26" t="s">
        <v>13</v>
      </c>
    </row>
    <row r="143" spans="1:28">
      <c r="A143" s="8" t="s">
        <v>315</v>
      </c>
      <c r="C143" s="8" t="s">
        <v>16</v>
      </c>
      <c r="D143" s="8">
        <v>7</v>
      </c>
      <c r="G143" s="8">
        <v>59.836111000000002</v>
      </c>
      <c r="H143" s="8">
        <v>10.763889000000001</v>
      </c>
      <c r="I143" s="8">
        <v>5</v>
      </c>
      <c r="J143" s="20" t="s">
        <v>18</v>
      </c>
      <c r="K143" s="8">
        <v>27.51</v>
      </c>
      <c r="N143" s="8" t="s">
        <v>18</v>
      </c>
      <c r="V143" s="10" t="s">
        <v>11</v>
      </c>
      <c r="W143" s="10">
        <v>1979</v>
      </c>
      <c r="X143" s="10" t="s">
        <v>12</v>
      </c>
      <c r="Y143" s="10"/>
      <c r="Z143" s="10"/>
      <c r="AA143" s="10"/>
      <c r="AB143" s="26" t="s">
        <v>13</v>
      </c>
    </row>
    <row r="144" spans="1:28">
      <c r="A144" s="8" t="s">
        <v>315</v>
      </c>
      <c r="C144" s="8" t="s">
        <v>16</v>
      </c>
      <c r="D144" s="8">
        <v>8</v>
      </c>
      <c r="G144" s="8">
        <v>59.870829999999998</v>
      </c>
      <c r="H144" s="8">
        <v>10.705556</v>
      </c>
      <c r="I144" s="8">
        <v>5</v>
      </c>
      <c r="J144" s="20" t="s">
        <v>18</v>
      </c>
      <c r="K144" s="8">
        <v>29.76</v>
      </c>
      <c r="N144" s="8" t="s">
        <v>18</v>
      </c>
      <c r="V144" s="10" t="s">
        <v>11</v>
      </c>
      <c r="W144" s="10">
        <v>1979</v>
      </c>
      <c r="X144" s="10" t="s">
        <v>12</v>
      </c>
      <c r="Y144" s="10"/>
      <c r="Z144" s="10"/>
      <c r="AA144" s="10"/>
      <c r="AB144" s="26" t="s">
        <v>13</v>
      </c>
    </row>
    <row r="145" spans="1:28">
      <c r="A145" s="8" t="s">
        <v>315</v>
      </c>
      <c r="C145" s="8" t="s">
        <v>16</v>
      </c>
      <c r="D145" s="8">
        <v>9</v>
      </c>
      <c r="G145" s="8">
        <v>59.855556</v>
      </c>
      <c r="H145" s="8">
        <v>10.738889</v>
      </c>
      <c r="I145" s="8">
        <v>5</v>
      </c>
      <c r="J145" s="20" t="s">
        <v>18</v>
      </c>
      <c r="K145" s="8">
        <v>28.27</v>
      </c>
      <c r="N145" s="8" t="s">
        <v>18</v>
      </c>
      <c r="V145" s="10" t="s">
        <v>11</v>
      </c>
      <c r="W145" s="10">
        <v>1979</v>
      </c>
      <c r="X145" s="10" t="s">
        <v>12</v>
      </c>
      <c r="Y145" s="10"/>
      <c r="Z145" s="10"/>
      <c r="AA145" s="10"/>
      <c r="AB145" s="26" t="s">
        <v>13</v>
      </c>
    </row>
    <row r="146" spans="1:28">
      <c r="A146" s="8" t="s">
        <v>315</v>
      </c>
      <c r="C146" s="8" t="s">
        <v>16</v>
      </c>
      <c r="D146" s="8">
        <v>10</v>
      </c>
      <c r="G146" s="8">
        <v>59.858333000000002</v>
      </c>
      <c r="H146" s="8">
        <v>10.772221999999999</v>
      </c>
      <c r="I146" s="8">
        <v>5</v>
      </c>
      <c r="J146" s="20" t="s">
        <v>18</v>
      </c>
      <c r="K146" s="8">
        <v>27.61</v>
      </c>
      <c r="N146" s="8" t="s">
        <v>18</v>
      </c>
      <c r="V146" s="10" t="s">
        <v>11</v>
      </c>
      <c r="W146" s="10">
        <v>1979</v>
      </c>
      <c r="X146" s="10" t="s">
        <v>12</v>
      </c>
      <c r="Y146" s="10"/>
      <c r="Z146" s="10"/>
      <c r="AA146" s="10"/>
      <c r="AB146" s="26" t="s">
        <v>13</v>
      </c>
    </row>
    <row r="147" spans="1:28">
      <c r="A147" s="8" t="s">
        <v>315</v>
      </c>
      <c r="C147" s="8" t="s">
        <v>16</v>
      </c>
      <c r="D147" s="8">
        <v>11</v>
      </c>
      <c r="G147" s="8">
        <v>59.861111000000001</v>
      </c>
      <c r="H147" s="8">
        <v>10.6875</v>
      </c>
      <c r="I147" s="8">
        <v>5</v>
      </c>
      <c r="J147" s="20" t="s">
        <v>18</v>
      </c>
      <c r="K147" s="8">
        <v>29.76</v>
      </c>
      <c r="N147" s="8" t="s">
        <v>18</v>
      </c>
      <c r="V147" s="10" t="s">
        <v>11</v>
      </c>
      <c r="W147" s="10">
        <v>1979</v>
      </c>
      <c r="X147" s="10" t="s">
        <v>12</v>
      </c>
      <c r="Y147" s="10"/>
      <c r="Z147" s="10"/>
      <c r="AA147" s="10"/>
      <c r="AB147" s="26" t="s">
        <v>13</v>
      </c>
    </row>
    <row r="148" spans="1:28">
      <c r="A148" s="8" t="s">
        <v>315</v>
      </c>
      <c r="C148" s="8" t="s">
        <v>16</v>
      </c>
      <c r="D148" s="8">
        <v>12</v>
      </c>
      <c r="G148" s="8">
        <v>59.872222000000001</v>
      </c>
      <c r="H148" s="8">
        <v>10.738889</v>
      </c>
      <c r="I148" s="8">
        <v>5</v>
      </c>
      <c r="J148" s="20" t="s">
        <v>18</v>
      </c>
      <c r="K148" s="8">
        <v>28.12</v>
      </c>
      <c r="N148" s="8" t="s">
        <v>18</v>
      </c>
      <c r="V148" s="10" t="s">
        <v>11</v>
      </c>
      <c r="W148" s="10">
        <v>1979</v>
      </c>
      <c r="X148" s="10" t="s">
        <v>12</v>
      </c>
      <c r="Y148" s="10"/>
      <c r="Z148" s="10"/>
      <c r="AA148" s="10"/>
      <c r="AB148" s="26" t="s">
        <v>13</v>
      </c>
    </row>
    <row r="149" spans="1:28">
      <c r="A149" s="8" t="s">
        <v>315</v>
      </c>
      <c r="C149" s="8" t="s">
        <v>16</v>
      </c>
      <c r="D149" s="8">
        <v>13</v>
      </c>
      <c r="G149" s="24">
        <v>59.866667</v>
      </c>
      <c r="H149" s="8">
        <v>10.666667</v>
      </c>
      <c r="I149" s="8">
        <v>5</v>
      </c>
      <c r="J149" s="20" t="s">
        <v>18</v>
      </c>
      <c r="K149" s="8">
        <v>29.93</v>
      </c>
      <c r="N149" s="8" t="s">
        <v>18</v>
      </c>
      <c r="V149" s="10" t="s">
        <v>11</v>
      </c>
      <c r="W149" s="10">
        <v>1979</v>
      </c>
      <c r="X149" s="10" t="s">
        <v>12</v>
      </c>
      <c r="Y149" s="10"/>
      <c r="Z149" s="10"/>
      <c r="AA149" s="10"/>
      <c r="AB149" s="26" t="s">
        <v>13</v>
      </c>
    </row>
    <row r="150" spans="1:28">
      <c r="A150" s="8" t="s">
        <v>315</v>
      </c>
      <c r="C150" s="8" t="s">
        <v>17</v>
      </c>
      <c r="D150" s="8">
        <v>14</v>
      </c>
      <c r="G150" s="8">
        <v>59.875</v>
      </c>
      <c r="H150" s="8">
        <v>10.705556</v>
      </c>
      <c r="I150" s="8">
        <v>5</v>
      </c>
      <c r="J150" s="20" t="s">
        <v>18</v>
      </c>
      <c r="K150" s="8">
        <v>29.92</v>
      </c>
      <c r="N150" s="8" t="s">
        <v>18</v>
      </c>
      <c r="V150" s="10" t="s">
        <v>11</v>
      </c>
      <c r="W150" s="10">
        <v>1979</v>
      </c>
      <c r="X150" s="10" t="s">
        <v>12</v>
      </c>
      <c r="Y150" s="10"/>
      <c r="Z150" s="10"/>
      <c r="AA150" s="10"/>
      <c r="AB150" s="26" t="s">
        <v>13</v>
      </c>
    </row>
    <row r="151" spans="1:28">
      <c r="A151" s="8" t="s">
        <v>315</v>
      </c>
      <c r="C151" s="8" t="s">
        <v>17</v>
      </c>
      <c r="D151" s="8">
        <v>15</v>
      </c>
      <c r="G151" s="8">
        <v>59.877777999999999</v>
      </c>
      <c r="H151" s="8">
        <v>10.738889</v>
      </c>
      <c r="I151" s="8">
        <v>5</v>
      </c>
      <c r="J151" s="20" t="s">
        <v>18</v>
      </c>
      <c r="K151" s="8">
        <v>28.69</v>
      </c>
      <c r="N151" s="8" t="s">
        <v>18</v>
      </c>
      <c r="V151" s="10" t="s">
        <v>11</v>
      </c>
      <c r="W151" s="10">
        <v>1979</v>
      </c>
      <c r="X151" s="10" t="s">
        <v>12</v>
      </c>
      <c r="Y151" s="10"/>
      <c r="Z151" s="10"/>
      <c r="AA151" s="10"/>
      <c r="AB151" s="26" t="s">
        <v>13</v>
      </c>
    </row>
    <row r="152" spans="1:28">
      <c r="A152" s="8" t="s">
        <v>315</v>
      </c>
      <c r="C152" s="8" t="s">
        <v>17</v>
      </c>
      <c r="D152" s="8">
        <v>16</v>
      </c>
      <c r="G152" s="8">
        <v>59.872222000000001</v>
      </c>
      <c r="H152" s="8">
        <v>10.666667</v>
      </c>
      <c r="I152" s="8">
        <v>5</v>
      </c>
      <c r="J152" s="20" t="s">
        <v>18</v>
      </c>
      <c r="K152" s="8">
        <v>29.68</v>
      </c>
      <c r="N152" s="8" t="s">
        <v>18</v>
      </c>
      <c r="V152" s="10" t="s">
        <v>11</v>
      </c>
      <c r="W152" s="10">
        <v>1979</v>
      </c>
      <c r="X152" s="10" t="s">
        <v>12</v>
      </c>
      <c r="Y152" s="10"/>
      <c r="Z152" s="10"/>
      <c r="AA152" s="10"/>
      <c r="AB152" s="26" t="s">
        <v>13</v>
      </c>
    </row>
    <row r="153" spans="1:28">
      <c r="A153" s="8" t="s">
        <v>315</v>
      </c>
      <c r="C153" s="8" t="s">
        <v>17</v>
      </c>
      <c r="D153" s="8">
        <v>17</v>
      </c>
      <c r="G153" s="8">
        <v>59.886111</v>
      </c>
      <c r="H153" s="8">
        <v>10.6875</v>
      </c>
      <c r="I153" s="8">
        <v>5</v>
      </c>
      <c r="J153" s="20" t="s">
        <v>18</v>
      </c>
      <c r="K153" s="8">
        <v>30.12</v>
      </c>
      <c r="N153" s="8" t="s">
        <v>18</v>
      </c>
      <c r="V153" s="10" t="s">
        <v>11</v>
      </c>
      <c r="W153" s="10">
        <v>1979</v>
      </c>
      <c r="X153" s="10" t="s">
        <v>12</v>
      </c>
      <c r="Y153" s="10"/>
      <c r="Z153" s="10"/>
      <c r="AA153" s="10"/>
      <c r="AB153" s="26" t="s">
        <v>13</v>
      </c>
    </row>
    <row r="154" spans="1:28">
      <c r="A154" s="8" t="s">
        <v>315</v>
      </c>
      <c r="C154" s="8" t="s">
        <v>17</v>
      </c>
      <c r="D154" s="8">
        <v>18</v>
      </c>
      <c r="G154" s="8">
        <v>59.888888999999999</v>
      </c>
      <c r="H154" s="8">
        <v>10.666667</v>
      </c>
      <c r="I154" s="8">
        <v>5</v>
      </c>
      <c r="J154" s="20" t="s">
        <v>18</v>
      </c>
      <c r="K154" s="8">
        <v>29.14</v>
      </c>
      <c r="N154" s="8" t="s">
        <v>18</v>
      </c>
      <c r="V154" s="10" t="s">
        <v>11</v>
      </c>
      <c r="W154" s="10">
        <v>1979</v>
      </c>
      <c r="X154" s="10" t="s">
        <v>12</v>
      </c>
      <c r="Y154" s="10"/>
      <c r="Z154" s="10"/>
      <c r="AA154" s="10"/>
      <c r="AB154" s="26" t="s">
        <v>13</v>
      </c>
    </row>
    <row r="155" spans="1:28">
      <c r="A155" s="8" t="s">
        <v>315</v>
      </c>
      <c r="C155" s="8" t="s">
        <v>17</v>
      </c>
      <c r="D155" s="8">
        <v>19</v>
      </c>
      <c r="G155" s="8">
        <v>59.9</v>
      </c>
      <c r="H155" s="8">
        <v>10.705556</v>
      </c>
      <c r="I155" s="8">
        <v>5</v>
      </c>
      <c r="J155" s="20" t="s">
        <v>18</v>
      </c>
      <c r="K155" s="8">
        <v>29.27</v>
      </c>
      <c r="N155" s="8" t="s">
        <v>18</v>
      </c>
      <c r="V155" s="10" t="s">
        <v>11</v>
      </c>
      <c r="W155" s="10">
        <v>1979</v>
      </c>
      <c r="X155" s="10" t="s">
        <v>12</v>
      </c>
      <c r="Y155" s="10"/>
      <c r="Z155" s="10"/>
      <c r="AA155" s="10"/>
      <c r="AB155" s="26" t="s">
        <v>13</v>
      </c>
    </row>
    <row r="156" spans="1:28">
      <c r="A156" s="8" t="s">
        <v>315</v>
      </c>
      <c r="C156" s="8" t="s">
        <v>17</v>
      </c>
      <c r="D156" s="8">
        <v>20</v>
      </c>
      <c r="G156" s="8">
        <v>59.902777999999998</v>
      </c>
      <c r="H156" s="8">
        <v>10.711111000000001</v>
      </c>
      <c r="I156" s="8">
        <v>5</v>
      </c>
      <c r="J156" s="20" t="s">
        <v>18</v>
      </c>
      <c r="K156" s="8">
        <v>28.82</v>
      </c>
      <c r="N156" s="8" t="s">
        <v>18</v>
      </c>
      <c r="V156" s="10" t="s">
        <v>11</v>
      </c>
      <c r="W156" s="10">
        <v>1979</v>
      </c>
      <c r="X156" s="10" t="s">
        <v>12</v>
      </c>
      <c r="Y156" s="10"/>
      <c r="Z156" s="10"/>
      <c r="AA156" s="10"/>
      <c r="AB156" s="26" t="s">
        <v>13</v>
      </c>
    </row>
    <row r="157" spans="1:28">
      <c r="A157" s="8" t="s">
        <v>315</v>
      </c>
      <c r="C157" s="8" t="s">
        <v>17</v>
      </c>
      <c r="D157" s="8">
        <v>21</v>
      </c>
      <c r="G157" s="8">
        <v>59.902777999999998</v>
      </c>
      <c r="H157" s="8">
        <v>10.652778</v>
      </c>
      <c r="I157" s="8">
        <v>5</v>
      </c>
      <c r="J157" s="20" t="s">
        <v>18</v>
      </c>
      <c r="K157" s="8">
        <v>29.87</v>
      </c>
      <c r="N157" s="8" t="s">
        <v>18</v>
      </c>
      <c r="V157" s="10" t="s">
        <v>11</v>
      </c>
      <c r="W157" s="10">
        <v>1979</v>
      </c>
      <c r="X157" s="10" t="s">
        <v>12</v>
      </c>
      <c r="Y157" s="10"/>
      <c r="Z157" s="10"/>
      <c r="AA157" s="10"/>
      <c r="AB157" s="26" t="s">
        <v>13</v>
      </c>
    </row>
    <row r="158" spans="1:28">
      <c r="A158" s="8" t="s">
        <v>315</v>
      </c>
      <c r="C158" s="8" t="s">
        <v>17</v>
      </c>
      <c r="D158" s="8">
        <v>22</v>
      </c>
      <c r="G158" s="8">
        <v>59.888888999999999</v>
      </c>
      <c r="H158" s="8">
        <v>10.650138999999999</v>
      </c>
      <c r="I158" s="8">
        <v>5</v>
      </c>
      <c r="J158" s="20" t="s">
        <v>18</v>
      </c>
      <c r="K158" s="8">
        <v>29.42</v>
      </c>
      <c r="N158" s="8" t="s">
        <v>18</v>
      </c>
      <c r="V158" s="10" t="s">
        <v>11</v>
      </c>
      <c r="W158" s="10">
        <v>1979</v>
      </c>
      <c r="X158" s="10" t="s">
        <v>12</v>
      </c>
      <c r="Y158" s="10"/>
      <c r="Z158" s="10"/>
      <c r="AA158" s="10"/>
      <c r="AB158" s="26" t="s">
        <v>13</v>
      </c>
    </row>
    <row r="159" spans="1:28">
      <c r="A159" s="8" t="s">
        <v>315</v>
      </c>
      <c r="C159" s="8" t="s">
        <v>17</v>
      </c>
      <c r="D159" s="8">
        <v>23</v>
      </c>
      <c r="G159" s="8">
        <v>59.870829999999998</v>
      </c>
      <c r="H159" s="8">
        <v>10.627777999999999</v>
      </c>
      <c r="I159" s="8">
        <v>5</v>
      </c>
      <c r="J159" s="20" t="s">
        <v>18</v>
      </c>
      <c r="K159" s="8">
        <v>31.27</v>
      </c>
      <c r="N159" s="8" t="s">
        <v>18</v>
      </c>
      <c r="V159" s="10" t="s">
        <v>11</v>
      </c>
      <c r="W159" s="10">
        <v>1979</v>
      </c>
      <c r="X159" s="10" t="s">
        <v>12</v>
      </c>
      <c r="Y159" s="10"/>
      <c r="Z159" s="10"/>
      <c r="AA159" s="10"/>
      <c r="AB159" s="26" t="s">
        <v>13</v>
      </c>
    </row>
    <row r="160" spans="1:28">
      <c r="A160" s="8" t="s">
        <v>315</v>
      </c>
      <c r="C160" s="8" t="s">
        <v>17</v>
      </c>
      <c r="D160" s="8">
        <v>24</v>
      </c>
      <c r="G160" s="24">
        <v>59.869444000000001</v>
      </c>
      <c r="H160" s="8">
        <v>10.611110999999999</v>
      </c>
      <c r="I160" s="8">
        <v>5</v>
      </c>
      <c r="J160" s="20" t="s">
        <v>18</v>
      </c>
      <c r="K160" s="8">
        <v>30.74</v>
      </c>
      <c r="N160" s="8" t="s">
        <v>18</v>
      </c>
      <c r="V160" s="10" t="s">
        <v>11</v>
      </c>
      <c r="W160" s="10">
        <v>1979</v>
      </c>
      <c r="X160" s="10" t="s">
        <v>12</v>
      </c>
      <c r="Y160" s="10"/>
      <c r="Z160" s="10"/>
      <c r="AA160" s="10"/>
      <c r="AB160" s="26" t="s">
        <v>13</v>
      </c>
    </row>
    <row r="161" spans="1:28">
      <c r="A161" s="8" t="s">
        <v>315</v>
      </c>
      <c r="C161" s="8" t="s">
        <v>17</v>
      </c>
      <c r="D161" s="8">
        <v>25</v>
      </c>
      <c r="G161" s="8">
        <v>59.858333000000002</v>
      </c>
      <c r="H161" s="8">
        <v>10.588889</v>
      </c>
      <c r="I161" s="8">
        <v>5</v>
      </c>
      <c r="J161" s="20" t="s">
        <v>18</v>
      </c>
      <c r="K161" s="8">
        <v>30.9</v>
      </c>
      <c r="N161" s="8" t="s">
        <v>18</v>
      </c>
      <c r="V161" s="10" t="s">
        <v>11</v>
      </c>
      <c r="W161" s="10">
        <v>1979</v>
      </c>
      <c r="X161" s="10" t="s">
        <v>12</v>
      </c>
      <c r="Y161" s="10"/>
      <c r="Z161" s="10"/>
      <c r="AA161" s="10"/>
      <c r="AB161" s="26" t="s">
        <v>13</v>
      </c>
    </row>
    <row r="162" spans="1:28">
      <c r="A162" s="8" t="s">
        <v>315</v>
      </c>
      <c r="C162" s="8" t="s">
        <v>17</v>
      </c>
      <c r="D162" s="8">
        <v>26</v>
      </c>
      <c r="G162" s="8">
        <v>59.854166999999997</v>
      </c>
      <c r="H162" s="8">
        <v>10.613889</v>
      </c>
      <c r="I162" s="8">
        <v>5</v>
      </c>
      <c r="J162" s="20" t="s">
        <v>18</v>
      </c>
      <c r="K162" s="8">
        <v>31.32</v>
      </c>
      <c r="N162" s="8" t="s">
        <v>18</v>
      </c>
      <c r="V162" s="10" t="s">
        <v>11</v>
      </c>
      <c r="W162" s="10">
        <v>1979</v>
      </c>
      <c r="X162" s="10" t="s">
        <v>12</v>
      </c>
      <c r="Y162" s="10"/>
      <c r="Z162" s="10"/>
      <c r="AA162" s="10"/>
      <c r="AB162" s="26" t="s">
        <v>13</v>
      </c>
    </row>
    <row r="163" spans="1:28">
      <c r="A163" s="8" t="s">
        <v>315</v>
      </c>
      <c r="C163" s="8" t="s">
        <v>17</v>
      </c>
      <c r="D163" s="8">
        <v>27</v>
      </c>
      <c r="G163" s="8">
        <v>59.854166999999997</v>
      </c>
      <c r="H163" s="8">
        <v>10.636111</v>
      </c>
      <c r="I163" s="8">
        <v>5</v>
      </c>
      <c r="J163" s="20" t="s">
        <v>18</v>
      </c>
      <c r="K163" s="8">
        <v>31.29</v>
      </c>
      <c r="N163" s="8" t="s">
        <v>18</v>
      </c>
      <c r="V163" s="10" t="s">
        <v>11</v>
      </c>
      <c r="W163" s="10">
        <v>1979</v>
      </c>
      <c r="X163" s="10" t="s">
        <v>12</v>
      </c>
      <c r="Y163" s="10"/>
      <c r="Z163" s="10"/>
      <c r="AA163" s="10"/>
      <c r="AB163" s="26" t="s">
        <v>13</v>
      </c>
    </row>
    <row r="164" spans="1:28">
      <c r="A164" s="8" t="s">
        <v>315</v>
      </c>
      <c r="C164" s="8" t="s">
        <v>17</v>
      </c>
      <c r="D164" s="8">
        <v>28</v>
      </c>
      <c r="G164" s="8">
        <v>59.847222000000002</v>
      </c>
      <c r="H164" s="8">
        <v>10.625</v>
      </c>
      <c r="I164" s="8">
        <v>5</v>
      </c>
      <c r="J164" s="20" t="s">
        <v>18</v>
      </c>
      <c r="K164" s="8">
        <v>31.53</v>
      </c>
      <c r="N164" s="8" t="s">
        <v>18</v>
      </c>
      <c r="V164" s="10" t="s">
        <v>11</v>
      </c>
      <c r="W164" s="10">
        <v>1979</v>
      </c>
      <c r="X164" s="10" t="s">
        <v>12</v>
      </c>
      <c r="Y164" s="10"/>
      <c r="Z164" s="10"/>
      <c r="AA164" s="10"/>
      <c r="AB164" s="26" t="s">
        <v>13</v>
      </c>
    </row>
    <row r="165" spans="1:28">
      <c r="A165" s="8" t="s">
        <v>315</v>
      </c>
      <c r="C165" s="8" t="s">
        <v>17</v>
      </c>
      <c r="D165" s="8">
        <v>29</v>
      </c>
      <c r="G165" s="8">
        <v>59.85</v>
      </c>
      <c r="H165" s="8">
        <v>10.6</v>
      </c>
      <c r="I165" s="8">
        <v>5</v>
      </c>
      <c r="J165" s="20" t="s">
        <v>18</v>
      </c>
      <c r="K165" s="8">
        <v>31.04</v>
      </c>
      <c r="N165" s="8" t="s">
        <v>18</v>
      </c>
      <c r="V165" s="10" t="s">
        <v>11</v>
      </c>
      <c r="W165" s="10">
        <v>1979</v>
      </c>
      <c r="X165" s="10" t="s">
        <v>12</v>
      </c>
      <c r="Y165" s="10"/>
      <c r="Z165" s="10"/>
      <c r="AA165" s="10"/>
      <c r="AB165" s="26" t="s">
        <v>13</v>
      </c>
    </row>
    <row r="166" spans="1:28">
      <c r="A166" s="8" t="s">
        <v>315</v>
      </c>
      <c r="C166" s="8" t="s">
        <v>17</v>
      </c>
      <c r="D166" s="8">
        <v>30</v>
      </c>
      <c r="G166" s="8">
        <v>59.847222000000002</v>
      </c>
      <c r="H166" s="8">
        <v>10.563889</v>
      </c>
      <c r="I166" s="8">
        <v>5</v>
      </c>
      <c r="J166" s="20" t="s">
        <v>18</v>
      </c>
      <c r="K166" s="8">
        <v>29.87</v>
      </c>
      <c r="N166" s="8" t="s">
        <v>18</v>
      </c>
      <c r="V166" s="10" t="s">
        <v>11</v>
      </c>
      <c r="W166" s="10">
        <v>1979</v>
      </c>
      <c r="X166" s="10" t="s">
        <v>12</v>
      </c>
      <c r="Y166" s="10"/>
      <c r="Z166" s="10"/>
      <c r="AA166" s="10"/>
      <c r="AB166" s="26" t="s">
        <v>13</v>
      </c>
    </row>
    <row r="167" spans="1:28">
      <c r="A167" s="8" t="s">
        <v>315</v>
      </c>
      <c r="C167" s="8" t="s">
        <v>17</v>
      </c>
      <c r="D167" s="8">
        <v>31</v>
      </c>
      <c r="G167" s="8">
        <v>59.838889000000002</v>
      </c>
      <c r="H167" s="8">
        <v>10.519444</v>
      </c>
      <c r="I167" s="8">
        <v>5</v>
      </c>
      <c r="J167" s="20" t="s">
        <v>18</v>
      </c>
      <c r="K167" s="8">
        <v>29.29</v>
      </c>
      <c r="N167" s="8" t="s">
        <v>18</v>
      </c>
      <c r="V167" s="10" t="s">
        <v>11</v>
      </c>
      <c r="W167" s="10">
        <v>1979</v>
      </c>
      <c r="X167" s="10" t="s">
        <v>12</v>
      </c>
      <c r="Y167" s="10"/>
      <c r="Z167" s="10"/>
      <c r="AA167" s="10"/>
      <c r="AB167" s="26" t="s">
        <v>13</v>
      </c>
    </row>
    <row r="168" spans="1:28">
      <c r="A168" s="8" t="s">
        <v>315</v>
      </c>
      <c r="C168" s="8" t="s">
        <v>17</v>
      </c>
      <c r="D168" s="8">
        <v>32</v>
      </c>
      <c r="G168" s="8">
        <v>59.830556000000001</v>
      </c>
      <c r="H168" s="8">
        <v>10.522221999999999</v>
      </c>
      <c r="I168" s="8">
        <v>5</v>
      </c>
      <c r="J168" s="20" t="s">
        <v>18</v>
      </c>
      <c r="K168" s="8">
        <v>28.66</v>
      </c>
      <c r="N168" s="8" t="s">
        <v>18</v>
      </c>
      <c r="V168" s="10" t="s">
        <v>11</v>
      </c>
      <c r="W168" s="10">
        <v>1979</v>
      </c>
      <c r="X168" s="10" t="s">
        <v>12</v>
      </c>
      <c r="Y168" s="10"/>
      <c r="Z168" s="10"/>
      <c r="AA168" s="10"/>
      <c r="AB168" s="26" t="s">
        <v>13</v>
      </c>
    </row>
    <row r="169" spans="1:28">
      <c r="A169" s="8" t="s">
        <v>315</v>
      </c>
      <c r="C169" s="8" t="s">
        <v>17</v>
      </c>
      <c r="D169" s="8">
        <v>33</v>
      </c>
      <c r="G169" s="8">
        <v>59.830556000000001</v>
      </c>
      <c r="H169" s="8">
        <v>10.551389</v>
      </c>
      <c r="I169" s="8">
        <v>5</v>
      </c>
      <c r="J169" s="20" t="s">
        <v>18</v>
      </c>
      <c r="K169" s="8">
        <v>30.53</v>
      </c>
      <c r="N169" s="8" t="s">
        <v>18</v>
      </c>
      <c r="V169" s="10" t="s">
        <v>11</v>
      </c>
      <c r="W169" s="10">
        <v>1979</v>
      </c>
      <c r="X169" s="10" t="s">
        <v>12</v>
      </c>
      <c r="Y169" s="10"/>
      <c r="Z169" s="10"/>
      <c r="AA169" s="10"/>
      <c r="AB169" s="26" t="s">
        <v>13</v>
      </c>
    </row>
    <row r="170" spans="1:28">
      <c r="A170" s="8" t="s">
        <v>315</v>
      </c>
      <c r="C170" s="8" t="s">
        <v>17</v>
      </c>
      <c r="D170" s="8">
        <v>34</v>
      </c>
      <c r="G170" s="8">
        <v>59.830556000000001</v>
      </c>
      <c r="H170" s="8">
        <v>10.574999999999999</v>
      </c>
      <c r="I170" s="8">
        <v>5</v>
      </c>
      <c r="J170" s="20" t="s">
        <v>18</v>
      </c>
      <c r="K170" s="8">
        <v>30.04</v>
      </c>
      <c r="N170" s="8" t="s">
        <v>18</v>
      </c>
      <c r="V170" s="10" t="s">
        <v>11</v>
      </c>
      <c r="W170" s="10">
        <v>1979</v>
      </c>
      <c r="X170" s="10" t="s">
        <v>12</v>
      </c>
      <c r="Y170" s="10"/>
      <c r="Z170" s="10"/>
      <c r="AA170" s="10"/>
      <c r="AB170" s="26" t="s">
        <v>13</v>
      </c>
    </row>
    <row r="171" spans="1:28">
      <c r="A171" s="8" t="s">
        <v>315</v>
      </c>
      <c r="C171" s="8" t="s">
        <v>17</v>
      </c>
      <c r="D171" s="8">
        <v>35</v>
      </c>
      <c r="G171" s="8">
        <v>59.830556000000001</v>
      </c>
      <c r="H171" s="8">
        <v>10.6</v>
      </c>
      <c r="I171" s="8">
        <v>5</v>
      </c>
      <c r="J171" s="20" t="s">
        <v>18</v>
      </c>
      <c r="K171" s="8">
        <v>31.02</v>
      </c>
      <c r="N171" s="8" t="s">
        <v>18</v>
      </c>
      <c r="V171" s="10" t="s">
        <v>11</v>
      </c>
      <c r="W171" s="10">
        <v>1979</v>
      </c>
      <c r="X171" s="10" t="s">
        <v>12</v>
      </c>
      <c r="Y171" s="10"/>
      <c r="Z171" s="10"/>
      <c r="AA171" s="10"/>
      <c r="AB171" s="26" t="s">
        <v>13</v>
      </c>
    </row>
    <row r="172" spans="1:28">
      <c r="A172" s="8" t="s">
        <v>315</v>
      </c>
      <c r="C172" s="8" t="s">
        <v>17</v>
      </c>
      <c r="D172" s="8">
        <v>36</v>
      </c>
      <c r="G172" s="8">
        <v>59.811110999999997</v>
      </c>
      <c r="H172" s="8">
        <v>10.594443999999999</v>
      </c>
      <c r="I172" s="8">
        <v>5</v>
      </c>
      <c r="J172" s="20" t="s">
        <v>18</v>
      </c>
      <c r="K172" s="8">
        <v>31.4</v>
      </c>
      <c r="N172" s="8" t="s">
        <v>18</v>
      </c>
      <c r="V172" s="10" t="s">
        <v>11</v>
      </c>
      <c r="W172" s="10">
        <v>1979</v>
      </c>
      <c r="X172" s="10" t="s">
        <v>12</v>
      </c>
      <c r="Y172" s="10"/>
      <c r="Z172" s="10"/>
      <c r="AA172" s="10"/>
      <c r="AB172" s="26" t="s">
        <v>13</v>
      </c>
    </row>
    <row r="173" spans="1:28">
      <c r="A173" s="8" t="s">
        <v>315</v>
      </c>
      <c r="C173" s="8" t="s">
        <v>17</v>
      </c>
      <c r="D173" s="8">
        <v>37</v>
      </c>
      <c r="G173" s="8">
        <v>59.811110999999997</v>
      </c>
      <c r="H173" s="8">
        <v>10.555555999999999</v>
      </c>
      <c r="I173" s="8">
        <v>5</v>
      </c>
      <c r="J173" s="20" t="s">
        <v>18</v>
      </c>
      <c r="K173" s="8">
        <v>30.51</v>
      </c>
      <c r="N173" s="8" t="s">
        <v>18</v>
      </c>
      <c r="V173" s="10" t="s">
        <v>11</v>
      </c>
      <c r="W173" s="10">
        <v>1979</v>
      </c>
      <c r="X173" s="10" t="s">
        <v>12</v>
      </c>
      <c r="Y173" s="10"/>
      <c r="Z173" s="10"/>
      <c r="AA173" s="10"/>
      <c r="AB173" s="26" t="s">
        <v>13</v>
      </c>
    </row>
    <row r="174" spans="1:28">
      <c r="A174" s="8" t="s">
        <v>315</v>
      </c>
      <c r="C174" s="8" t="s">
        <v>17</v>
      </c>
      <c r="D174" s="8">
        <v>38</v>
      </c>
      <c r="G174" s="8">
        <v>59.815277999999999</v>
      </c>
      <c r="H174" s="8">
        <v>10.522221999999999</v>
      </c>
      <c r="I174" s="8">
        <v>5</v>
      </c>
      <c r="J174" s="20" t="s">
        <v>18</v>
      </c>
      <c r="K174" s="8">
        <v>27.17</v>
      </c>
      <c r="N174" s="8" t="s">
        <v>18</v>
      </c>
      <c r="V174" s="10" t="s">
        <v>11</v>
      </c>
      <c r="W174" s="10">
        <v>1979</v>
      </c>
      <c r="X174" s="10" t="s">
        <v>12</v>
      </c>
      <c r="Y174" s="10"/>
      <c r="Z174" s="10"/>
      <c r="AA174" s="10"/>
      <c r="AB174" s="26" t="s">
        <v>13</v>
      </c>
    </row>
    <row r="175" spans="1:28">
      <c r="A175" s="8" t="s">
        <v>315</v>
      </c>
      <c r="C175" s="8" t="s">
        <v>17</v>
      </c>
      <c r="D175" s="8">
        <v>39</v>
      </c>
      <c r="G175" s="8">
        <v>59.798611000000001</v>
      </c>
      <c r="H175" s="8">
        <v>10.516667</v>
      </c>
      <c r="I175" s="8">
        <v>5</v>
      </c>
      <c r="J175" s="20" t="s">
        <v>18</v>
      </c>
      <c r="K175" s="8">
        <v>28.75</v>
      </c>
      <c r="N175" s="8" t="s">
        <v>18</v>
      </c>
      <c r="V175" s="10" t="s">
        <v>11</v>
      </c>
      <c r="W175" s="10">
        <v>1979</v>
      </c>
      <c r="X175" s="10" t="s">
        <v>12</v>
      </c>
      <c r="Y175" s="10"/>
      <c r="Z175" s="10"/>
      <c r="AA175" s="10"/>
      <c r="AB175" s="26" t="s">
        <v>13</v>
      </c>
    </row>
    <row r="176" spans="1:28">
      <c r="A176" s="8" t="s">
        <v>315</v>
      </c>
      <c r="C176" s="8" t="s">
        <v>17</v>
      </c>
      <c r="D176" s="8">
        <v>40</v>
      </c>
      <c r="G176" s="8">
        <v>59.798611000000001</v>
      </c>
      <c r="H176" s="8">
        <v>10.574999999999999</v>
      </c>
      <c r="I176" s="8">
        <v>5</v>
      </c>
      <c r="J176" s="20" t="s">
        <v>18</v>
      </c>
      <c r="K176" s="8">
        <v>30.82</v>
      </c>
      <c r="N176" s="8" t="s">
        <v>18</v>
      </c>
      <c r="V176" s="10" t="s">
        <v>11</v>
      </c>
      <c r="W176" s="10">
        <v>1979</v>
      </c>
      <c r="X176" s="10" t="s">
        <v>12</v>
      </c>
      <c r="Y176" s="10"/>
      <c r="Z176" s="10"/>
      <c r="AA176" s="10"/>
      <c r="AB176" s="26" t="s">
        <v>13</v>
      </c>
    </row>
    <row r="177" spans="1:28">
      <c r="A177" s="8" t="s">
        <v>315</v>
      </c>
      <c r="C177" s="8" t="s">
        <v>17</v>
      </c>
      <c r="D177" s="8">
        <v>41</v>
      </c>
      <c r="G177" s="8">
        <v>59.783332999999999</v>
      </c>
      <c r="H177" s="8">
        <v>10.574999999999999</v>
      </c>
      <c r="I177" s="8">
        <v>5</v>
      </c>
      <c r="J177" s="20" t="s">
        <v>18</v>
      </c>
      <c r="K177" s="8">
        <v>30.21</v>
      </c>
      <c r="N177" s="8" t="s">
        <v>18</v>
      </c>
      <c r="V177" s="10" t="s">
        <v>11</v>
      </c>
      <c r="W177" s="10">
        <v>1979</v>
      </c>
      <c r="X177" s="10" t="s">
        <v>12</v>
      </c>
      <c r="Y177" s="10"/>
      <c r="Z177" s="10"/>
      <c r="AA177" s="10"/>
      <c r="AB177" s="26" t="s">
        <v>13</v>
      </c>
    </row>
    <row r="178" spans="1:28">
      <c r="A178" s="8" t="s">
        <v>315</v>
      </c>
      <c r="C178" s="8" t="s">
        <v>17</v>
      </c>
      <c r="D178" s="8">
        <v>42</v>
      </c>
      <c r="G178" s="8">
        <v>59.772221999999999</v>
      </c>
      <c r="H178" s="8">
        <v>10.55</v>
      </c>
      <c r="I178" s="8">
        <v>5</v>
      </c>
      <c r="J178" s="20" t="s">
        <v>18</v>
      </c>
      <c r="K178" s="8">
        <v>28.68</v>
      </c>
      <c r="N178" s="8" t="s">
        <v>18</v>
      </c>
      <c r="V178" s="10" t="s">
        <v>11</v>
      </c>
      <c r="W178" s="10">
        <v>1979</v>
      </c>
      <c r="X178" s="10" t="s">
        <v>12</v>
      </c>
      <c r="Y178" s="10"/>
      <c r="Z178" s="10"/>
      <c r="AA178" s="10"/>
      <c r="AB178" s="26" t="s">
        <v>13</v>
      </c>
    </row>
    <row r="179" spans="1:28">
      <c r="A179" s="8" t="s">
        <v>315</v>
      </c>
      <c r="C179" s="8" t="s">
        <v>17</v>
      </c>
      <c r="D179" s="8">
        <v>43</v>
      </c>
      <c r="G179" s="8">
        <v>59.780555999999997</v>
      </c>
      <c r="H179" s="8">
        <v>10.516667</v>
      </c>
      <c r="I179" s="8">
        <v>5</v>
      </c>
      <c r="J179" s="20" t="s">
        <v>18</v>
      </c>
      <c r="K179" s="8">
        <v>27.3</v>
      </c>
      <c r="N179" s="8" t="s">
        <v>18</v>
      </c>
      <c r="V179" s="10" t="s">
        <v>11</v>
      </c>
      <c r="W179" s="10">
        <v>1979</v>
      </c>
      <c r="X179" s="10" t="s">
        <v>12</v>
      </c>
      <c r="Y179" s="10"/>
      <c r="Z179" s="10"/>
      <c r="AA179" s="10"/>
      <c r="AB179" s="26" t="s">
        <v>13</v>
      </c>
    </row>
    <row r="180" spans="1:28">
      <c r="A180" s="8" t="s">
        <v>315</v>
      </c>
      <c r="C180" s="8" t="s">
        <v>17</v>
      </c>
      <c r="D180" s="8">
        <v>44</v>
      </c>
      <c r="G180" s="8">
        <v>59.769444</v>
      </c>
      <c r="H180" s="8">
        <v>10.522221999999999</v>
      </c>
      <c r="I180" s="8">
        <v>5</v>
      </c>
      <c r="J180" s="20" t="s">
        <v>18</v>
      </c>
      <c r="K180" s="8">
        <v>27.22</v>
      </c>
      <c r="N180" s="8" t="s">
        <v>18</v>
      </c>
      <c r="V180" s="10" t="s">
        <v>11</v>
      </c>
      <c r="W180" s="10">
        <v>1979</v>
      </c>
      <c r="X180" s="10" t="s">
        <v>12</v>
      </c>
      <c r="Y180" s="10"/>
      <c r="Z180" s="10"/>
      <c r="AA180" s="10"/>
      <c r="AB180" s="26" t="s">
        <v>13</v>
      </c>
    </row>
    <row r="181" spans="1:28">
      <c r="A181" s="8" t="s">
        <v>315</v>
      </c>
      <c r="C181" s="8" t="s">
        <v>17</v>
      </c>
      <c r="D181" s="8">
        <v>45</v>
      </c>
      <c r="G181" s="8">
        <v>59.763888999999999</v>
      </c>
      <c r="H181" s="8">
        <v>10.569444000000001</v>
      </c>
      <c r="I181" s="8">
        <v>5</v>
      </c>
      <c r="J181" s="20" t="s">
        <v>18</v>
      </c>
      <c r="K181" s="8">
        <v>28.17</v>
      </c>
      <c r="N181" s="8" t="s">
        <v>18</v>
      </c>
      <c r="V181" s="10" t="s">
        <v>11</v>
      </c>
      <c r="W181" s="10">
        <v>1979</v>
      </c>
      <c r="X181" s="10" t="s">
        <v>12</v>
      </c>
      <c r="Y181" s="10"/>
      <c r="Z181" s="10"/>
      <c r="AA181" s="10"/>
      <c r="AB181" s="26" t="s">
        <v>13</v>
      </c>
    </row>
    <row r="182" spans="1:28">
      <c r="A182" s="9" t="s">
        <v>316</v>
      </c>
      <c r="C182" s="8" t="s">
        <v>17</v>
      </c>
      <c r="D182" s="8" t="s">
        <v>23</v>
      </c>
      <c r="G182" s="8">
        <v>59.876666999999998</v>
      </c>
      <c r="H182" s="8">
        <v>10.626389</v>
      </c>
      <c r="I182" s="8">
        <v>5</v>
      </c>
      <c r="J182" s="20">
        <v>6.27</v>
      </c>
      <c r="K182" s="8">
        <v>24.74</v>
      </c>
      <c r="N182" s="8">
        <v>6.38</v>
      </c>
      <c r="V182" s="10" t="s">
        <v>11</v>
      </c>
      <c r="W182" s="10">
        <v>1979</v>
      </c>
      <c r="X182" s="10" t="s">
        <v>12</v>
      </c>
      <c r="Y182" s="10"/>
      <c r="Z182" s="10"/>
      <c r="AA182" s="10"/>
      <c r="AB182" s="26" t="s">
        <v>13</v>
      </c>
    </row>
    <row r="183" spans="1:28">
      <c r="A183" s="9" t="s">
        <v>316</v>
      </c>
      <c r="C183" s="8" t="s">
        <v>17</v>
      </c>
      <c r="D183" s="8" t="s">
        <v>23</v>
      </c>
      <c r="G183" s="8">
        <v>59.876666999999998</v>
      </c>
      <c r="H183" s="8">
        <v>10.626389</v>
      </c>
      <c r="I183" s="8">
        <v>10</v>
      </c>
      <c r="J183" s="20">
        <v>7.94</v>
      </c>
      <c r="K183" s="8">
        <v>26.26</v>
      </c>
      <c r="N183" s="8">
        <v>5.1100000000000003</v>
      </c>
      <c r="V183" s="10" t="s">
        <v>11</v>
      </c>
      <c r="W183" s="10">
        <v>1979</v>
      </c>
      <c r="X183" s="10" t="s">
        <v>12</v>
      </c>
      <c r="Y183" s="10"/>
      <c r="Z183" s="10"/>
      <c r="AA183" s="10"/>
      <c r="AB183" s="26" t="s">
        <v>13</v>
      </c>
    </row>
    <row r="184" spans="1:28">
      <c r="A184" s="9" t="s">
        <v>316</v>
      </c>
      <c r="C184" s="8" t="s">
        <v>17</v>
      </c>
      <c r="D184" s="8" t="s">
        <v>23</v>
      </c>
      <c r="G184" s="8">
        <v>59.876666999999998</v>
      </c>
      <c r="H184" s="8">
        <v>10.626389</v>
      </c>
      <c r="I184" s="8">
        <v>15</v>
      </c>
      <c r="J184" s="20">
        <v>8.75</v>
      </c>
      <c r="K184" s="8">
        <v>28.3</v>
      </c>
      <c r="N184" s="8">
        <v>4.59</v>
      </c>
      <c r="V184" s="10" t="s">
        <v>11</v>
      </c>
      <c r="W184" s="10">
        <v>1979</v>
      </c>
      <c r="X184" s="10" t="s">
        <v>12</v>
      </c>
      <c r="Y184" s="10"/>
      <c r="Z184" s="10"/>
      <c r="AA184" s="10"/>
      <c r="AB184" s="26" t="s">
        <v>13</v>
      </c>
    </row>
    <row r="185" spans="1:28">
      <c r="A185" s="9" t="s">
        <v>316</v>
      </c>
      <c r="C185" s="8" t="s">
        <v>17</v>
      </c>
      <c r="D185" s="8" t="s">
        <v>23</v>
      </c>
      <c r="G185" s="8">
        <v>59.876666999999998</v>
      </c>
      <c r="H185" s="8">
        <v>10.626389</v>
      </c>
      <c r="I185" s="8">
        <v>20</v>
      </c>
      <c r="J185" s="20">
        <v>9.82</v>
      </c>
      <c r="K185" s="8">
        <v>30.33</v>
      </c>
      <c r="N185" s="8">
        <v>2.46</v>
      </c>
      <c r="V185" s="10" t="s">
        <v>11</v>
      </c>
      <c r="W185" s="10">
        <v>1979</v>
      </c>
      <c r="X185" s="10" t="s">
        <v>12</v>
      </c>
      <c r="Y185" s="10"/>
      <c r="Z185" s="10"/>
      <c r="AA185" s="10"/>
      <c r="AB185" s="26" t="s">
        <v>13</v>
      </c>
    </row>
    <row r="186" spans="1:28">
      <c r="A186" s="9" t="s">
        <v>316</v>
      </c>
      <c r="C186" s="8" t="s">
        <v>17</v>
      </c>
      <c r="D186" s="8" t="s">
        <v>23</v>
      </c>
      <c r="G186" s="8">
        <v>59.876666999999998</v>
      </c>
      <c r="H186" s="8">
        <v>10.626389</v>
      </c>
      <c r="I186" s="8">
        <v>30</v>
      </c>
      <c r="J186" s="20">
        <v>8.52</v>
      </c>
      <c r="K186" s="8">
        <v>31.83</v>
      </c>
      <c r="N186" s="8">
        <v>1.1200000000000001</v>
      </c>
      <c r="V186" s="10" t="s">
        <v>11</v>
      </c>
      <c r="W186" s="10">
        <v>1979</v>
      </c>
      <c r="X186" s="10" t="s">
        <v>12</v>
      </c>
      <c r="Y186" s="10"/>
      <c r="Z186" s="10"/>
      <c r="AA186" s="10"/>
      <c r="AB186" s="26" t="s">
        <v>13</v>
      </c>
    </row>
    <row r="187" spans="1:28">
      <c r="A187" s="9" t="s">
        <v>316</v>
      </c>
      <c r="C187" s="8" t="s">
        <v>17</v>
      </c>
      <c r="D187" s="8" t="s">
        <v>23</v>
      </c>
      <c r="G187" s="8">
        <v>59.876666999999998</v>
      </c>
      <c r="H187" s="8">
        <v>10.626389</v>
      </c>
      <c r="I187" s="8">
        <v>40</v>
      </c>
      <c r="J187" s="20">
        <v>7.83</v>
      </c>
      <c r="K187" s="8">
        <v>32.4</v>
      </c>
      <c r="N187" s="8">
        <v>0.89</v>
      </c>
      <c r="V187" s="10" t="s">
        <v>11</v>
      </c>
      <c r="W187" s="10">
        <v>1979</v>
      </c>
      <c r="X187" s="10" t="s">
        <v>12</v>
      </c>
      <c r="Y187" s="10"/>
      <c r="Z187" s="10"/>
      <c r="AA187" s="10"/>
      <c r="AB187" s="26" t="s">
        <v>13</v>
      </c>
    </row>
    <row r="188" spans="1:28">
      <c r="A188" s="9" t="s">
        <v>316</v>
      </c>
      <c r="C188" s="8" t="s">
        <v>17</v>
      </c>
      <c r="D188" s="8" t="s">
        <v>23</v>
      </c>
      <c r="G188" s="8">
        <v>59.876666999999998</v>
      </c>
      <c r="H188" s="8">
        <v>10.626389</v>
      </c>
      <c r="I188" s="8">
        <v>50</v>
      </c>
      <c r="J188" s="20">
        <v>7.36</v>
      </c>
      <c r="K188" s="8">
        <v>32.729999999999997</v>
      </c>
      <c r="N188" s="8">
        <v>0.38</v>
      </c>
      <c r="V188" s="10" t="s">
        <v>11</v>
      </c>
      <c r="W188" s="10">
        <v>1979</v>
      </c>
      <c r="X188" s="10" t="s">
        <v>12</v>
      </c>
      <c r="Y188" s="10"/>
      <c r="Z188" s="10"/>
      <c r="AA188" s="10"/>
      <c r="AB188" s="26" t="s">
        <v>13</v>
      </c>
    </row>
    <row r="189" spans="1:28">
      <c r="A189" s="9" t="s">
        <v>317</v>
      </c>
      <c r="C189" s="8" t="s">
        <v>17</v>
      </c>
      <c r="D189" s="8" t="s">
        <v>24</v>
      </c>
      <c r="G189" s="8">
        <v>59.875</v>
      </c>
      <c r="H189" s="8">
        <v>10.633333</v>
      </c>
      <c r="I189" s="8">
        <v>5</v>
      </c>
      <c r="J189" s="20">
        <v>18.739999999999998</v>
      </c>
      <c r="K189" s="8">
        <v>24.45</v>
      </c>
      <c r="N189" s="8">
        <v>6.5</v>
      </c>
      <c r="V189" s="10" t="s">
        <v>11</v>
      </c>
      <c r="W189" s="10">
        <v>1979</v>
      </c>
      <c r="X189" s="10" t="s">
        <v>12</v>
      </c>
      <c r="Y189" s="10"/>
      <c r="Z189" s="10"/>
      <c r="AA189" s="10"/>
      <c r="AB189" s="26" t="s">
        <v>13</v>
      </c>
    </row>
    <row r="190" spans="1:28">
      <c r="A190" s="9" t="s">
        <v>317</v>
      </c>
      <c r="C190" s="8" t="s">
        <v>17</v>
      </c>
      <c r="D190" s="8" t="s">
        <v>24</v>
      </c>
      <c r="G190" s="8">
        <v>59.875</v>
      </c>
      <c r="H190" s="8">
        <v>10.633333</v>
      </c>
      <c r="I190" s="8">
        <v>10</v>
      </c>
      <c r="J190" s="20">
        <v>13.96</v>
      </c>
      <c r="K190" s="8">
        <v>25.63</v>
      </c>
      <c r="N190" s="8">
        <v>3.38</v>
      </c>
      <c r="V190" s="10" t="s">
        <v>11</v>
      </c>
      <c r="W190" s="10">
        <v>1979</v>
      </c>
      <c r="X190" s="10" t="s">
        <v>12</v>
      </c>
      <c r="Y190" s="10"/>
      <c r="Z190" s="10"/>
      <c r="AA190" s="10"/>
      <c r="AB190" s="26" t="s">
        <v>13</v>
      </c>
    </row>
    <row r="191" spans="1:28">
      <c r="A191" s="9" t="s">
        <v>317</v>
      </c>
      <c r="C191" s="8" t="s">
        <v>17</v>
      </c>
      <c r="D191" s="8" t="s">
        <v>24</v>
      </c>
      <c r="G191" s="8">
        <v>59.875</v>
      </c>
      <c r="H191" s="8">
        <v>10.633333</v>
      </c>
      <c r="I191" s="8">
        <v>15</v>
      </c>
      <c r="J191" s="20">
        <v>7.51</v>
      </c>
      <c r="K191" s="8">
        <v>29.84</v>
      </c>
      <c r="N191" s="8">
        <v>1.99</v>
      </c>
      <c r="V191" s="10" t="s">
        <v>11</v>
      </c>
      <c r="W191" s="10">
        <v>1979</v>
      </c>
      <c r="X191" s="10" t="s">
        <v>12</v>
      </c>
      <c r="Y191" s="10"/>
      <c r="Z191" s="10"/>
      <c r="AA191" s="10"/>
      <c r="AB191" s="26" t="s">
        <v>13</v>
      </c>
    </row>
    <row r="192" spans="1:28">
      <c r="A192" s="9" t="s">
        <v>317</v>
      </c>
      <c r="C192" s="8" t="s">
        <v>17</v>
      </c>
      <c r="D192" s="8" t="s">
        <v>24</v>
      </c>
      <c r="G192" s="8">
        <v>59.875</v>
      </c>
      <c r="H192" s="8">
        <v>10.633333</v>
      </c>
      <c r="I192" s="8">
        <v>20</v>
      </c>
      <c r="J192" s="20">
        <v>6.9</v>
      </c>
      <c r="K192" s="8">
        <v>31.95</v>
      </c>
      <c r="N192" s="8">
        <v>1.61</v>
      </c>
      <c r="V192" s="10" t="s">
        <v>11</v>
      </c>
      <c r="W192" s="10">
        <v>1979</v>
      </c>
      <c r="X192" s="10" t="s">
        <v>12</v>
      </c>
      <c r="Y192" s="10"/>
      <c r="Z192" s="10"/>
      <c r="AA192" s="10"/>
      <c r="AB192" s="26" t="s">
        <v>13</v>
      </c>
    </row>
    <row r="193" spans="1:28">
      <c r="A193" s="9" t="s">
        <v>316</v>
      </c>
      <c r="C193" s="8" t="s">
        <v>17</v>
      </c>
      <c r="D193" s="8" t="s">
        <v>24</v>
      </c>
      <c r="G193" s="8">
        <v>59.875</v>
      </c>
      <c r="H193" s="8">
        <v>10.633333</v>
      </c>
      <c r="I193" s="8">
        <v>5</v>
      </c>
      <c r="J193" s="20">
        <v>6.08</v>
      </c>
      <c r="K193" s="8">
        <v>24.64</v>
      </c>
      <c r="N193" s="8">
        <v>6.46</v>
      </c>
      <c r="V193" s="10" t="s">
        <v>11</v>
      </c>
      <c r="W193" s="10">
        <v>1979</v>
      </c>
      <c r="X193" s="10" t="s">
        <v>12</v>
      </c>
      <c r="Y193" s="10"/>
      <c r="Z193" s="10"/>
      <c r="AA193" s="10"/>
      <c r="AB193" s="26" t="s">
        <v>13</v>
      </c>
    </row>
    <row r="194" spans="1:28">
      <c r="A194" s="9" t="s">
        <v>316</v>
      </c>
      <c r="C194" s="8" t="s">
        <v>17</v>
      </c>
      <c r="D194" s="8" t="s">
        <v>24</v>
      </c>
      <c r="G194" s="8">
        <v>59.875</v>
      </c>
      <c r="H194" s="8">
        <v>10.633333</v>
      </c>
      <c r="I194" s="8">
        <v>10</v>
      </c>
      <c r="J194" s="20">
        <v>7.24</v>
      </c>
      <c r="K194" s="8">
        <v>26.27</v>
      </c>
      <c r="N194" s="8">
        <v>5.19</v>
      </c>
      <c r="V194" s="10" t="s">
        <v>11</v>
      </c>
      <c r="W194" s="10">
        <v>1979</v>
      </c>
      <c r="X194" s="10" t="s">
        <v>12</v>
      </c>
      <c r="Y194" s="10"/>
      <c r="Z194" s="10"/>
      <c r="AA194" s="10"/>
      <c r="AB194" s="26" t="s">
        <v>13</v>
      </c>
    </row>
    <row r="195" spans="1:28">
      <c r="A195" s="9" t="s">
        <v>316</v>
      </c>
      <c r="C195" s="8" t="s">
        <v>17</v>
      </c>
      <c r="D195" s="8" t="s">
        <v>24</v>
      </c>
      <c r="G195" s="8">
        <v>59.875</v>
      </c>
      <c r="H195" s="8">
        <v>10.633333</v>
      </c>
      <c r="I195" s="8">
        <v>15</v>
      </c>
      <c r="J195" s="20">
        <v>8.6</v>
      </c>
      <c r="K195" s="8">
        <v>28.44</v>
      </c>
      <c r="N195" s="8">
        <v>4.51</v>
      </c>
      <c r="V195" s="10" t="s">
        <v>11</v>
      </c>
      <c r="W195" s="10">
        <v>1979</v>
      </c>
      <c r="X195" s="10" t="s">
        <v>12</v>
      </c>
      <c r="Y195" s="10"/>
      <c r="Z195" s="10"/>
      <c r="AA195" s="10"/>
      <c r="AB195" s="26" t="s">
        <v>13</v>
      </c>
    </row>
    <row r="196" spans="1:28">
      <c r="A196" s="9" t="s">
        <v>316</v>
      </c>
      <c r="C196" s="8" t="s">
        <v>17</v>
      </c>
      <c r="D196" s="8" t="s">
        <v>24</v>
      </c>
      <c r="G196" s="8">
        <v>59.875</v>
      </c>
      <c r="H196" s="8">
        <v>10.633333</v>
      </c>
      <c r="I196" s="8">
        <v>20</v>
      </c>
      <c r="J196" s="20">
        <v>9.76</v>
      </c>
      <c r="K196" s="8">
        <v>30.34</v>
      </c>
      <c r="N196" s="8">
        <v>2.4500000000000002</v>
      </c>
      <c r="V196" s="10" t="s">
        <v>11</v>
      </c>
      <c r="W196" s="10">
        <v>1979</v>
      </c>
      <c r="X196" s="10" t="s">
        <v>12</v>
      </c>
      <c r="Y196" s="10"/>
      <c r="Z196" s="10"/>
      <c r="AA196" s="10"/>
      <c r="AB196" s="26" t="s">
        <v>13</v>
      </c>
    </row>
    <row r="197" spans="1:28">
      <c r="A197" s="9" t="s">
        <v>316</v>
      </c>
      <c r="C197" s="8" t="s">
        <v>17</v>
      </c>
      <c r="D197" s="8" t="s">
        <v>24</v>
      </c>
      <c r="G197" s="8">
        <v>59.875</v>
      </c>
      <c r="H197" s="8">
        <v>10.633333</v>
      </c>
      <c r="I197" s="8">
        <v>30</v>
      </c>
      <c r="J197" s="20">
        <v>8.6300000000000008</v>
      </c>
      <c r="K197" s="8">
        <v>31.79</v>
      </c>
      <c r="N197" s="8">
        <v>1.2</v>
      </c>
      <c r="V197" s="10" t="s">
        <v>11</v>
      </c>
      <c r="W197" s="10">
        <v>1979</v>
      </c>
      <c r="X197" s="10" t="s">
        <v>12</v>
      </c>
      <c r="Y197" s="10"/>
      <c r="Z197" s="10"/>
      <c r="AA197" s="10"/>
      <c r="AB197" s="26" t="s">
        <v>13</v>
      </c>
    </row>
    <row r="198" spans="1:28">
      <c r="A198" s="9" t="s">
        <v>316</v>
      </c>
      <c r="C198" s="8" t="s">
        <v>17</v>
      </c>
      <c r="D198" s="8" t="s">
        <v>24</v>
      </c>
      <c r="G198" s="8">
        <v>59.875</v>
      </c>
      <c r="H198" s="8">
        <v>10.633333</v>
      </c>
      <c r="I198" s="8">
        <v>40</v>
      </c>
      <c r="J198" s="20">
        <v>7.92</v>
      </c>
      <c r="K198" s="8">
        <v>32.4</v>
      </c>
      <c r="N198" s="8">
        <v>0.93</v>
      </c>
      <c r="V198" s="10" t="s">
        <v>11</v>
      </c>
      <c r="W198" s="10">
        <v>1979</v>
      </c>
      <c r="X198" s="10" t="s">
        <v>12</v>
      </c>
      <c r="Y198" s="10"/>
      <c r="Z198" s="10"/>
      <c r="AA198" s="10"/>
      <c r="AB198" s="26" t="s">
        <v>13</v>
      </c>
    </row>
    <row r="199" spans="1:28">
      <c r="A199" s="9" t="s">
        <v>316</v>
      </c>
      <c r="C199" s="8" t="s">
        <v>17</v>
      </c>
      <c r="D199" s="8" t="s">
        <v>24</v>
      </c>
      <c r="G199" s="8">
        <v>59.875</v>
      </c>
      <c r="H199" s="8">
        <v>10.633333</v>
      </c>
      <c r="I199" s="8">
        <v>50</v>
      </c>
      <c r="J199" s="20">
        <v>7.4</v>
      </c>
      <c r="K199" s="8">
        <v>32.78</v>
      </c>
      <c r="N199" s="8">
        <v>0.34</v>
      </c>
      <c r="V199" s="10" t="s">
        <v>11</v>
      </c>
      <c r="W199" s="10">
        <v>1979</v>
      </c>
      <c r="X199" s="10" t="s">
        <v>12</v>
      </c>
      <c r="Y199" s="10"/>
      <c r="Z199" s="10"/>
      <c r="AA199" s="10"/>
      <c r="AB199" s="26" t="s">
        <v>13</v>
      </c>
    </row>
    <row r="200" spans="1:28">
      <c r="A200" s="9" t="s">
        <v>316</v>
      </c>
      <c r="C200" s="8" t="s">
        <v>17</v>
      </c>
      <c r="D200" s="8" t="s">
        <v>24</v>
      </c>
      <c r="G200" s="8">
        <v>59.875</v>
      </c>
      <c r="H200" s="8">
        <v>10.633333</v>
      </c>
      <c r="I200" s="8">
        <v>60</v>
      </c>
      <c r="J200" s="20">
        <v>7.25</v>
      </c>
      <c r="K200" s="8">
        <v>32.880000000000003</v>
      </c>
      <c r="N200" s="8">
        <v>0.2</v>
      </c>
      <c r="V200" s="10" t="s">
        <v>11</v>
      </c>
      <c r="W200" s="10">
        <v>1979</v>
      </c>
      <c r="X200" s="10" t="s">
        <v>12</v>
      </c>
      <c r="Y200" s="10"/>
      <c r="Z200" s="10"/>
      <c r="AA200" s="10"/>
      <c r="AB200" s="26" t="s">
        <v>13</v>
      </c>
    </row>
    <row r="201" spans="1:28">
      <c r="A201" s="9" t="s">
        <v>317</v>
      </c>
      <c r="C201" s="8" t="s">
        <v>17</v>
      </c>
      <c r="D201" s="8" t="s">
        <v>25</v>
      </c>
      <c r="G201" s="8">
        <v>59.873610999999997</v>
      </c>
      <c r="H201" s="8">
        <v>10.641667</v>
      </c>
      <c r="I201" s="8">
        <v>5</v>
      </c>
      <c r="J201" s="20">
        <v>18.7</v>
      </c>
      <c r="K201" s="8">
        <v>24.54</v>
      </c>
      <c r="N201" s="8">
        <v>6.24</v>
      </c>
      <c r="V201" s="10" t="s">
        <v>11</v>
      </c>
      <c r="W201" s="10">
        <v>1979</v>
      </c>
      <c r="X201" s="10" t="s">
        <v>12</v>
      </c>
      <c r="Y201" s="10"/>
      <c r="Z201" s="10"/>
      <c r="AA201" s="10"/>
      <c r="AB201" s="26" t="s">
        <v>13</v>
      </c>
    </row>
    <row r="202" spans="1:28">
      <c r="A202" s="9" t="s">
        <v>317</v>
      </c>
      <c r="C202" s="8" t="s">
        <v>17</v>
      </c>
      <c r="D202" s="8" t="s">
        <v>25</v>
      </c>
      <c r="G202" s="8">
        <v>59.873610999999997</v>
      </c>
      <c r="H202" s="8">
        <v>10.641667</v>
      </c>
      <c r="I202" s="8">
        <v>10</v>
      </c>
      <c r="J202" s="20">
        <v>13.26</v>
      </c>
      <c r="K202" s="8">
        <v>26.03</v>
      </c>
      <c r="N202" s="8">
        <v>3.56</v>
      </c>
      <c r="V202" s="10" t="s">
        <v>11</v>
      </c>
      <c r="W202" s="10">
        <v>1979</v>
      </c>
      <c r="X202" s="10" t="s">
        <v>12</v>
      </c>
      <c r="Y202" s="10"/>
      <c r="Z202" s="10"/>
      <c r="AA202" s="10"/>
      <c r="AB202" s="26" t="s">
        <v>13</v>
      </c>
    </row>
    <row r="203" spans="1:28">
      <c r="A203" s="9" t="s">
        <v>317</v>
      </c>
      <c r="C203" s="8" t="s">
        <v>17</v>
      </c>
      <c r="D203" s="8" t="s">
        <v>25</v>
      </c>
      <c r="G203" s="8">
        <v>59.873610999999997</v>
      </c>
      <c r="H203" s="8">
        <v>10.641667</v>
      </c>
      <c r="I203" s="8">
        <v>15</v>
      </c>
      <c r="J203" s="20">
        <v>7.95</v>
      </c>
      <c r="K203" s="8">
        <v>30.39</v>
      </c>
      <c r="N203" s="8">
        <v>3.69</v>
      </c>
      <c r="V203" s="10" t="s">
        <v>11</v>
      </c>
      <c r="W203" s="10">
        <v>1979</v>
      </c>
      <c r="X203" s="10" t="s">
        <v>12</v>
      </c>
      <c r="Y203" s="10"/>
      <c r="Z203" s="10"/>
      <c r="AA203" s="10"/>
      <c r="AB203" s="26" t="s">
        <v>13</v>
      </c>
    </row>
    <row r="204" spans="1:28">
      <c r="A204" s="9" t="s">
        <v>317</v>
      </c>
      <c r="C204" s="8" t="s">
        <v>17</v>
      </c>
      <c r="D204" s="8" t="s">
        <v>25</v>
      </c>
      <c r="G204" s="8">
        <v>59.873610999999997</v>
      </c>
      <c r="H204" s="8">
        <v>10.641667</v>
      </c>
      <c r="I204" s="8">
        <v>20</v>
      </c>
      <c r="J204" s="20">
        <v>10.55</v>
      </c>
      <c r="K204" s="8">
        <v>32.14</v>
      </c>
      <c r="N204" s="8">
        <v>1.76</v>
      </c>
      <c r="V204" s="10" t="s">
        <v>11</v>
      </c>
      <c r="W204" s="10">
        <v>1979</v>
      </c>
      <c r="X204" s="10" t="s">
        <v>12</v>
      </c>
      <c r="Y204" s="10"/>
      <c r="Z204" s="10"/>
      <c r="AA204" s="10"/>
      <c r="AB204" s="26" t="s">
        <v>13</v>
      </c>
    </row>
    <row r="205" spans="1:28">
      <c r="A205" s="9" t="s">
        <v>317</v>
      </c>
      <c r="C205" s="8" t="s">
        <v>17</v>
      </c>
      <c r="D205" s="8" t="s">
        <v>25</v>
      </c>
      <c r="G205" s="8">
        <v>59.873610999999997</v>
      </c>
      <c r="H205" s="8">
        <v>10.641667</v>
      </c>
      <c r="I205" s="8">
        <v>30</v>
      </c>
      <c r="J205" s="20">
        <v>7.04</v>
      </c>
      <c r="K205" s="8">
        <v>32.54</v>
      </c>
      <c r="N205" s="8">
        <v>1.85</v>
      </c>
      <c r="V205" s="10" t="s">
        <v>11</v>
      </c>
      <c r="W205" s="10">
        <v>1979</v>
      </c>
      <c r="X205" s="10" t="s">
        <v>12</v>
      </c>
      <c r="Y205" s="10"/>
      <c r="Z205" s="10"/>
      <c r="AA205" s="10"/>
      <c r="AB205" s="26" t="s">
        <v>13</v>
      </c>
    </row>
    <row r="206" spans="1:28">
      <c r="A206" s="9" t="s">
        <v>317</v>
      </c>
      <c r="C206" s="8" t="s">
        <v>17</v>
      </c>
      <c r="D206" s="8" t="s">
        <v>25</v>
      </c>
      <c r="G206" s="8">
        <v>59.873610999999997</v>
      </c>
      <c r="H206" s="8">
        <v>10.641667</v>
      </c>
      <c r="I206" s="8">
        <v>50</v>
      </c>
      <c r="J206" s="20">
        <v>7.12</v>
      </c>
      <c r="K206" s="8">
        <v>33.03</v>
      </c>
      <c r="N206" s="8">
        <v>1.6</v>
      </c>
      <c r="V206" s="10" t="s">
        <v>11</v>
      </c>
      <c r="W206" s="10">
        <v>1979</v>
      </c>
      <c r="X206" s="10" t="s">
        <v>12</v>
      </c>
      <c r="Y206" s="10"/>
      <c r="Z206" s="10"/>
      <c r="AA206" s="10"/>
      <c r="AB206" s="26" t="s">
        <v>13</v>
      </c>
    </row>
    <row r="207" spans="1:28">
      <c r="A207" s="9" t="s">
        <v>317</v>
      </c>
      <c r="C207" s="8" t="s">
        <v>17</v>
      </c>
      <c r="D207" s="8" t="s">
        <v>25</v>
      </c>
      <c r="G207" s="8">
        <v>59.873610999999997</v>
      </c>
      <c r="H207" s="8">
        <v>10.641667</v>
      </c>
      <c r="I207" s="8">
        <v>60</v>
      </c>
      <c r="J207" s="20">
        <v>7.1</v>
      </c>
      <c r="K207" s="8">
        <v>33.020000000000003</v>
      </c>
      <c r="N207" s="8">
        <v>1.58</v>
      </c>
      <c r="V207" s="10" t="s">
        <v>11</v>
      </c>
      <c r="W207" s="10">
        <v>1979</v>
      </c>
      <c r="X207" s="10" t="s">
        <v>12</v>
      </c>
      <c r="Y207" s="10"/>
      <c r="Z207" s="10"/>
      <c r="AA207" s="10"/>
      <c r="AB207" s="26" t="s">
        <v>13</v>
      </c>
    </row>
    <row r="208" spans="1:28">
      <c r="A208" s="9" t="s">
        <v>317</v>
      </c>
      <c r="C208" s="8" t="s">
        <v>17</v>
      </c>
      <c r="D208" s="8" t="s">
        <v>25</v>
      </c>
      <c r="G208" s="8">
        <v>59.873610999999997</v>
      </c>
      <c r="H208" s="8">
        <v>10.641667</v>
      </c>
      <c r="I208" s="8">
        <v>70</v>
      </c>
      <c r="J208" s="20">
        <v>7.23</v>
      </c>
      <c r="K208" s="8">
        <v>33.049999999999997</v>
      </c>
      <c r="N208" s="8">
        <v>1.57</v>
      </c>
      <c r="V208" s="10" t="s">
        <v>11</v>
      </c>
      <c r="W208" s="10">
        <v>1979</v>
      </c>
      <c r="X208" s="10" t="s">
        <v>12</v>
      </c>
      <c r="Y208" s="10"/>
      <c r="Z208" s="10"/>
      <c r="AA208" s="10"/>
      <c r="AB208" s="26" t="s">
        <v>13</v>
      </c>
    </row>
    <row r="209" spans="1:28">
      <c r="A209" s="9" t="s">
        <v>316</v>
      </c>
      <c r="C209" s="8" t="s">
        <v>17</v>
      </c>
      <c r="D209" s="8" t="s">
        <v>25</v>
      </c>
      <c r="G209" s="8">
        <v>59.873610999999997</v>
      </c>
      <c r="H209" s="8">
        <v>10.641667</v>
      </c>
      <c r="I209" s="8">
        <v>5</v>
      </c>
      <c r="J209" s="20">
        <v>5.89</v>
      </c>
      <c r="K209" s="8">
        <v>24.52</v>
      </c>
      <c r="N209" s="8">
        <v>6.52</v>
      </c>
      <c r="V209" s="10" t="s">
        <v>11</v>
      </c>
      <c r="W209" s="10">
        <v>1979</v>
      </c>
      <c r="X209" s="10" t="s">
        <v>12</v>
      </c>
      <c r="Y209" s="10"/>
      <c r="Z209" s="10"/>
      <c r="AA209" s="10"/>
      <c r="AB209" s="26" t="s">
        <v>13</v>
      </c>
    </row>
    <row r="210" spans="1:28">
      <c r="A210" s="9" t="s">
        <v>316</v>
      </c>
      <c r="C210" s="8" t="s">
        <v>17</v>
      </c>
      <c r="D210" s="8" t="s">
        <v>25</v>
      </c>
      <c r="G210" s="8">
        <v>59.873610999999997</v>
      </c>
      <c r="H210" s="8">
        <v>10.641667</v>
      </c>
      <c r="I210" s="8">
        <v>10</v>
      </c>
      <c r="J210" s="20">
        <v>7.09</v>
      </c>
      <c r="K210" s="8">
        <v>25.71</v>
      </c>
      <c r="N210" s="8">
        <v>5.78</v>
      </c>
      <c r="V210" s="10" t="s">
        <v>11</v>
      </c>
      <c r="W210" s="10">
        <v>1979</v>
      </c>
      <c r="X210" s="10" t="s">
        <v>12</v>
      </c>
      <c r="Y210" s="10"/>
      <c r="Z210" s="10"/>
      <c r="AA210" s="10"/>
      <c r="AB210" s="26" t="s">
        <v>13</v>
      </c>
    </row>
    <row r="211" spans="1:28">
      <c r="A211" s="9" t="s">
        <v>316</v>
      </c>
      <c r="C211" s="8" t="s">
        <v>17</v>
      </c>
      <c r="D211" s="8" t="s">
        <v>25</v>
      </c>
      <c r="G211" s="8">
        <v>59.873610999999997</v>
      </c>
      <c r="H211" s="8">
        <v>10.641667</v>
      </c>
      <c r="I211" s="8">
        <v>15</v>
      </c>
      <c r="J211" s="20">
        <v>8.6999999999999993</v>
      </c>
      <c r="K211" s="8">
        <v>28.48</v>
      </c>
      <c r="N211" s="8">
        <v>4.41</v>
      </c>
      <c r="V211" s="10" t="s">
        <v>11</v>
      </c>
      <c r="W211" s="10">
        <v>1979</v>
      </c>
      <c r="X211" s="10" t="s">
        <v>12</v>
      </c>
      <c r="Y211" s="10"/>
      <c r="Z211" s="10"/>
      <c r="AA211" s="10"/>
      <c r="AB211" s="26" t="s">
        <v>13</v>
      </c>
    </row>
    <row r="212" spans="1:28">
      <c r="A212" s="9" t="s">
        <v>316</v>
      </c>
      <c r="C212" s="8" t="s">
        <v>17</v>
      </c>
      <c r="D212" s="8" t="s">
        <v>25</v>
      </c>
      <c r="G212" s="8">
        <v>59.873610999999997</v>
      </c>
      <c r="H212" s="8">
        <v>10.641667</v>
      </c>
      <c r="I212" s="8">
        <v>20</v>
      </c>
      <c r="J212" s="20">
        <v>9.7899999999999991</v>
      </c>
      <c r="K212" s="8">
        <v>30.4</v>
      </c>
      <c r="N212" s="8">
        <v>2.58</v>
      </c>
      <c r="V212" s="10" t="s">
        <v>11</v>
      </c>
      <c r="W212" s="10">
        <v>1979</v>
      </c>
      <c r="X212" s="10" t="s">
        <v>12</v>
      </c>
      <c r="Y212" s="10"/>
      <c r="Z212" s="10"/>
      <c r="AA212" s="10"/>
      <c r="AB212" s="26" t="s">
        <v>13</v>
      </c>
    </row>
    <row r="213" spans="1:28">
      <c r="A213" s="9" t="s">
        <v>316</v>
      </c>
      <c r="C213" s="8" t="s">
        <v>17</v>
      </c>
      <c r="D213" s="8" t="s">
        <v>25</v>
      </c>
      <c r="G213" s="8">
        <v>59.873610999999997</v>
      </c>
      <c r="H213" s="8">
        <v>10.641667</v>
      </c>
      <c r="I213" s="8">
        <v>30</v>
      </c>
      <c r="J213" s="20">
        <v>8.5500000000000007</v>
      </c>
      <c r="K213" s="8">
        <v>31.85</v>
      </c>
      <c r="N213" s="8">
        <v>1.1100000000000001</v>
      </c>
      <c r="V213" s="10" t="s">
        <v>11</v>
      </c>
      <c r="W213" s="10">
        <v>1979</v>
      </c>
      <c r="X213" s="10" t="s">
        <v>12</v>
      </c>
      <c r="Y213" s="10"/>
      <c r="Z213" s="10"/>
      <c r="AA213" s="10"/>
      <c r="AB213" s="26" t="s">
        <v>13</v>
      </c>
    </row>
    <row r="214" spans="1:28">
      <c r="A214" s="9" t="s">
        <v>316</v>
      </c>
      <c r="C214" s="8" t="s">
        <v>17</v>
      </c>
      <c r="D214" s="8" t="s">
        <v>25</v>
      </c>
      <c r="G214" s="8">
        <v>59.873610999999997</v>
      </c>
      <c r="H214" s="8">
        <v>10.641667</v>
      </c>
      <c r="I214" s="8">
        <v>50</v>
      </c>
      <c r="J214" s="20">
        <v>7.4</v>
      </c>
      <c r="K214" s="8">
        <v>32.83</v>
      </c>
      <c r="N214" s="8">
        <v>0.42</v>
      </c>
      <c r="V214" s="10" t="s">
        <v>11</v>
      </c>
      <c r="W214" s="10">
        <v>1979</v>
      </c>
      <c r="X214" s="10" t="s">
        <v>12</v>
      </c>
      <c r="Y214" s="10"/>
      <c r="Z214" s="10"/>
      <c r="AA214" s="10"/>
      <c r="AB214" s="26" t="s">
        <v>13</v>
      </c>
    </row>
    <row r="215" spans="1:28">
      <c r="A215" s="9" t="s">
        <v>316</v>
      </c>
      <c r="C215" s="8" t="s">
        <v>17</v>
      </c>
      <c r="D215" s="8" t="s">
        <v>25</v>
      </c>
      <c r="G215" s="8">
        <v>59.873610999999997</v>
      </c>
      <c r="H215" s="8">
        <v>10.641667</v>
      </c>
      <c r="I215" s="8">
        <v>60</v>
      </c>
      <c r="J215" s="20">
        <v>7.24</v>
      </c>
      <c r="K215" s="8">
        <v>32.869999999999997</v>
      </c>
      <c r="N215" s="8">
        <v>0.21</v>
      </c>
      <c r="V215" s="10" t="s">
        <v>11</v>
      </c>
      <c r="W215" s="10">
        <v>1979</v>
      </c>
      <c r="X215" s="10" t="s">
        <v>12</v>
      </c>
      <c r="Y215" s="10"/>
      <c r="Z215" s="10"/>
      <c r="AA215" s="10"/>
      <c r="AB215" s="26" t="s">
        <v>13</v>
      </c>
    </row>
    <row r="216" spans="1:28">
      <c r="A216" s="9" t="s">
        <v>316</v>
      </c>
      <c r="C216" s="8" t="s">
        <v>17</v>
      </c>
      <c r="D216" s="8" t="s">
        <v>25</v>
      </c>
      <c r="G216" s="8">
        <v>59.873610999999997</v>
      </c>
      <c r="H216" s="8">
        <v>10.641667</v>
      </c>
      <c r="I216" s="8">
        <v>70</v>
      </c>
      <c r="J216" s="20">
        <v>7.22</v>
      </c>
      <c r="K216" s="8">
        <v>33.14</v>
      </c>
      <c r="N216" s="8">
        <v>0.17</v>
      </c>
      <c r="V216" s="10" t="s">
        <v>11</v>
      </c>
      <c r="W216" s="10">
        <v>1979</v>
      </c>
      <c r="X216" s="10" t="s">
        <v>12</v>
      </c>
      <c r="Y216" s="10"/>
      <c r="Z216" s="10"/>
      <c r="AA216" s="10"/>
      <c r="AB216" s="26" t="s">
        <v>13</v>
      </c>
    </row>
    <row r="217" spans="1:28">
      <c r="A217" s="9" t="s">
        <v>318</v>
      </c>
      <c r="C217" s="8" t="s">
        <v>17</v>
      </c>
      <c r="D217" s="8" t="s">
        <v>26</v>
      </c>
      <c r="G217" s="8">
        <v>59.872222000000001</v>
      </c>
      <c r="H217" s="8">
        <v>10.65</v>
      </c>
      <c r="I217" s="8">
        <v>5</v>
      </c>
      <c r="J217" s="20">
        <v>19.16</v>
      </c>
      <c r="K217" s="8">
        <v>24.51</v>
      </c>
      <c r="N217" s="8">
        <v>6.3</v>
      </c>
      <c r="V217" s="10" t="s">
        <v>11</v>
      </c>
      <c r="W217" s="10">
        <v>1979</v>
      </c>
      <c r="X217" s="10" t="s">
        <v>12</v>
      </c>
      <c r="Y217" s="10"/>
      <c r="Z217" s="10"/>
      <c r="AA217" s="10"/>
      <c r="AB217" s="26" t="s">
        <v>13</v>
      </c>
    </row>
    <row r="218" spans="1:28">
      <c r="A218" s="9" t="s">
        <v>318</v>
      </c>
      <c r="C218" s="8" t="s">
        <v>17</v>
      </c>
      <c r="D218" s="8" t="s">
        <v>26</v>
      </c>
      <c r="G218" s="8">
        <v>59.872222000000001</v>
      </c>
      <c r="H218" s="8">
        <v>10.65</v>
      </c>
      <c r="I218" s="8">
        <v>10</v>
      </c>
      <c r="J218" s="20">
        <v>11.51</v>
      </c>
      <c r="K218" s="8">
        <v>26.6</v>
      </c>
      <c r="N218" s="8">
        <v>2.83</v>
      </c>
      <c r="V218" s="10" t="s">
        <v>11</v>
      </c>
      <c r="W218" s="10">
        <v>1979</v>
      </c>
      <c r="X218" s="10" t="s">
        <v>12</v>
      </c>
      <c r="Y218" s="10"/>
      <c r="Z218" s="10"/>
      <c r="AA218" s="10"/>
      <c r="AB218" s="26" t="s">
        <v>13</v>
      </c>
    </row>
    <row r="219" spans="1:28">
      <c r="A219" s="9" t="s">
        <v>318</v>
      </c>
      <c r="C219" s="8" t="s">
        <v>17</v>
      </c>
      <c r="D219" s="8" t="s">
        <v>26</v>
      </c>
      <c r="G219" s="8">
        <v>59.872222000000001</v>
      </c>
      <c r="H219" s="8">
        <v>10.65</v>
      </c>
      <c r="I219" s="8">
        <v>15</v>
      </c>
      <c r="J219" s="20">
        <v>7.22</v>
      </c>
      <c r="K219" s="8">
        <v>30.47</v>
      </c>
      <c r="N219" s="8">
        <v>2.0299999999999998</v>
      </c>
      <c r="V219" s="10" t="s">
        <v>11</v>
      </c>
      <c r="W219" s="10">
        <v>1979</v>
      </c>
      <c r="X219" s="10" t="s">
        <v>12</v>
      </c>
      <c r="Y219" s="10"/>
      <c r="Z219" s="10"/>
      <c r="AA219" s="10"/>
      <c r="AB219" s="26" t="s">
        <v>13</v>
      </c>
    </row>
    <row r="220" spans="1:28">
      <c r="A220" s="9" t="s">
        <v>318</v>
      </c>
      <c r="C220" s="8" t="s">
        <v>17</v>
      </c>
      <c r="D220" s="8" t="s">
        <v>26</v>
      </c>
      <c r="G220" s="8">
        <v>59.872222000000001</v>
      </c>
      <c r="H220" s="8">
        <v>10.65</v>
      </c>
      <c r="I220" s="8">
        <v>20</v>
      </c>
      <c r="J220" s="20">
        <v>6.9</v>
      </c>
      <c r="K220" s="8">
        <v>31.83</v>
      </c>
      <c r="N220" s="8">
        <v>1.69</v>
      </c>
      <c r="V220" s="10" t="s">
        <v>11</v>
      </c>
      <c r="W220" s="10">
        <v>1979</v>
      </c>
      <c r="X220" s="10" t="s">
        <v>12</v>
      </c>
      <c r="Y220" s="10"/>
      <c r="Z220" s="10"/>
      <c r="AA220" s="10"/>
      <c r="AB220" s="26" t="s">
        <v>13</v>
      </c>
    </row>
    <row r="221" spans="1:28">
      <c r="A221" s="9" t="s">
        <v>316</v>
      </c>
      <c r="C221" s="8" t="s">
        <v>17</v>
      </c>
      <c r="D221" s="8" t="s">
        <v>26</v>
      </c>
      <c r="G221" s="8">
        <v>59.872222000000001</v>
      </c>
      <c r="H221" s="8">
        <v>10.65</v>
      </c>
      <c r="I221" s="8">
        <v>5</v>
      </c>
      <c r="J221" s="20">
        <v>5.91</v>
      </c>
      <c r="K221" s="8">
        <v>24.42</v>
      </c>
      <c r="N221" s="8">
        <v>6.42</v>
      </c>
      <c r="V221" s="10" t="s">
        <v>11</v>
      </c>
      <c r="W221" s="10">
        <v>1979</v>
      </c>
      <c r="X221" s="10" t="s">
        <v>12</v>
      </c>
      <c r="Y221" s="10"/>
      <c r="Z221" s="10"/>
      <c r="AA221" s="10"/>
      <c r="AB221" s="26" t="s">
        <v>13</v>
      </c>
    </row>
    <row r="222" spans="1:28">
      <c r="A222" s="9" t="s">
        <v>316</v>
      </c>
      <c r="C222" s="8" t="s">
        <v>17</v>
      </c>
      <c r="D222" s="8" t="s">
        <v>26</v>
      </c>
      <c r="G222" s="8">
        <v>59.872222000000001</v>
      </c>
      <c r="H222" s="8">
        <v>10.65</v>
      </c>
      <c r="I222" s="8">
        <v>10</v>
      </c>
      <c r="J222" s="20">
        <v>6.76</v>
      </c>
      <c r="K222" s="8">
        <v>25.25</v>
      </c>
      <c r="N222" s="8">
        <v>6.05</v>
      </c>
      <c r="V222" s="10" t="s">
        <v>11</v>
      </c>
      <c r="W222" s="10">
        <v>1979</v>
      </c>
      <c r="X222" s="10" t="s">
        <v>12</v>
      </c>
      <c r="Y222" s="10"/>
      <c r="Z222" s="10"/>
      <c r="AA222" s="10"/>
      <c r="AB222" s="26" t="s">
        <v>13</v>
      </c>
    </row>
    <row r="223" spans="1:28">
      <c r="A223" s="9" t="s">
        <v>316</v>
      </c>
      <c r="C223" s="8" t="s">
        <v>17</v>
      </c>
      <c r="D223" s="8" t="s">
        <v>26</v>
      </c>
      <c r="G223" s="8">
        <v>59.872222000000001</v>
      </c>
      <c r="H223" s="8">
        <v>10.65</v>
      </c>
      <c r="I223" s="8">
        <v>15</v>
      </c>
      <c r="J223" s="20">
        <v>8.81</v>
      </c>
      <c r="K223" s="8">
        <v>28.33</v>
      </c>
      <c r="N223" s="8">
        <v>4.53</v>
      </c>
      <c r="V223" s="10" t="s">
        <v>11</v>
      </c>
      <c r="W223" s="10">
        <v>1979</v>
      </c>
      <c r="X223" s="10" t="s">
        <v>12</v>
      </c>
      <c r="Y223" s="10"/>
      <c r="Z223" s="10"/>
      <c r="AA223" s="10"/>
      <c r="AB223" s="26" t="s">
        <v>13</v>
      </c>
    </row>
    <row r="224" spans="1:28">
      <c r="A224" s="9" t="s">
        <v>316</v>
      </c>
      <c r="C224" s="8" t="s">
        <v>17</v>
      </c>
      <c r="D224" s="8" t="s">
        <v>26</v>
      </c>
      <c r="G224" s="8">
        <v>59.872222000000001</v>
      </c>
      <c r="H224" s="8">
        <v>10.65</v>
      </c>
      <c r="I224" s="8">
        <v>20</v>
      </c>
      <c r="J224" s="20">
        <v>9.73</v>
      </c>
      <c r="K224" s="8">
        <v>31.01</v>
      </c>
      <c r="N224" s="8">
        <v>2.08</v>
      </c>
      <c r="V224" s="10" t="s">
        <v>11</v>
      </c>
      <c r="W224" s="10">
        <v>1979</v>
      </c>
      <c r="X224" s="10" t="s">
        <v>12</v>
      </c>
      <c r="Y224" s="10"/>
      <c r="Z224" s="10"/>
      <c r="AA224" s="10"/>
      <c r="AB224" s="26" t="s">
        <v>13</v>
      </c>
    </row>
    <row r="225" spans="1:28">
      <c r="A225" s="9" t="s">
        <v>319</v>
      </c>
      <c r="C225" s="8" t="s">
        <v>17</v>
      </c>
      <c r="D225" s="8" t="s">
        <v>27</v>
      </c>
      <c r="G225" s="8">
        <v>59.823611</v>
      </c>
      <c r="H225" s="8">
        <v>10.602778000000001</v>
      </c>
      <c r="I225" s="8">
        <v>5</v>
      </c>
      <c r="J225" s="20">
        <v>18.3</v>
      </c>
      <c r="K225" s="8">
        <v>24.51</v>
      </c>
      <c r="N225" s="8">
        <v>6.28</v>
      </c>
      <c r="V225" s="10" t="s">
        <v>11</v>
      </c>
      <c r="W225" s="10">
        <v>1979</v>
      </c>
      <c r="X225" s="10" t="s">
        <v>12</v>
      </c>
      <c r="Y225" s="10"/>
      <c r="Z225" s="10"/>
      <c r="AA225" s="10"/>
      <c r="AB225" s="26" t="s">
        <v>13</v>
      </c>
    </row>
    <row r="226" spans="1:28">
      <c r="A226" s="9" t="s">
        <v>319</v>
      </c>
      <c r="C226" s="8" t="s">
        <v>17</v>
      </c>
      <c r="D226" s="8" t="s">
        <v>27</v>
      </c>
      <c r="G226" s="8">
        <v>59.823611</v>
      </c>
      <c r="H226" s="8">
        <v>10.602778000000001</v>
      </c>
      <c r="I226" s="8">
        <v>10</v>
      </c>
      <c r="J226" s="20">
        <v>14.44</v>
      </c>
      <c r="K226" s="8">
        <v>25.36</v>
      </c>
      <c r="N226" s="8">
        <v>4.5</v>
      </c>
      <c r="V226" s="10" t="s">
        <v>11</v>
      </c>
      <c r="W226" s="10">
        <v>1979</v>
      </c>
      <c r="X226" s="10" t="s">
        <v>12</v>
      </c>
      <c r="Y226" s="10"/>
      <c r="Z226" s="10"/>
      <c r="AA226" s="10"/>
      <c r="AB226" s="26" t="s">
        <v>13</v>
      </c>
    </row>
    <row r="227" spans="1:28">
      <c r="A227" s="9" t="s">
        <v>319</v>
      </c>
      <c r="C227" s="8" t="s">
        <v>17</v>
      </c>
      <c r="D227" s="8" t="s">
        <v>27</v>
      </c>
      <c r="G227" s="8">
        <v>59.823611</v>
      </c>
      <c r="H227" s="8">
        <v>10.602778000000001</v>
      </c>
      <c r="I227" s="8">
        <v>15</v>
      </c>
      <c r="J227" s="20">
        <v>7.82</v>
      </c>
      <c r="K227" s="8">
        <v>30.2</v>
      </c>
      <c r="N227" s="8">
        <v>3.3</v>
      </c>
      <c r="V227" s="10" t="s">
        <v>11</v>
      </c>
      <c r="W227" s="10">
        <v>1979</v>
      </c>
      <c r="X227" s="10" t="s">
        <v>12</v>
      </c>
      <c r="Y227" s="10"/>
      <c r="Z227" s="10"/>
      <c r="AA227" s="10"/>
      <c r="AB227" s="26" t="s">
        <v>13</v>
      </c>
    </row>
    <row r="228" spans="1:28">
      <c r="A228" s="9" t="s">
        <v>319</v>
      </c>
      <c r="C228" s="8" t="s">
        <v>17</v>
      </c>
      <c r="D228" s="8" t="s">
        <v>27</v>
      </c>
      <c r="G228" s="8">
        <v>59.823611</v>
      </c>
      <c r="H228" s="8">
        <v>10.602778000000001</v>
      </c>
      <c r="I228" s="8">
        <v>20</v>
      </c>
      <c r="J228" s="20">
        <v>7.17</v>
      </c>
      <c r="K228" s="8">
        <v>31.68</v>
      </c>
      <c r="N228" s="8">
        <v>3.74</v>
      </c>
      <c r="V228" s="10" t="s">
        <v>11</v>
      </c>
      <c r="W228" s="10">
        <v>1979</v>
      </c>
      <c r="X228" s="10" t="s">
        <v>12</v>
      </c>
      <c r="Y228" s="10"/>
      <c r="Z228" s="10"/>
      <c r="AA228" s="10"/>
      <c r="AB228" s="26" t="s">
        <v>13</v>
      </c>
    </row>
    <row r="229" spans="1:28">
      <c r="A229" s="9" t="s">
        <v>319</v>
      </c>
      <c r="C229" s="8" t="s">
        <v>17</v>
      </c>
      <c r="D229" s="8" t="s">
        <v>27</v>
      </c>
      <c r="G229" s="8">
        <v>59.823611</v>
      </c>
      <c r="H229" s="8">
        <v>10.602778000000001</v>
      </c>
      <c r="I229" s="8">
        <v>30</v>
      </c>
      <c r="J229" s="20">
        <v>6.88</v>
      </c>
      <c r="K229" s="8">
        <v>32.630000000000003</v>
      </c>
      <c r="N229" s="8">
        <v>3.74</v>
      </c>
      <c r="V229" s="10" t="s">
        <v>11</v>
      </c>
      <c r="W229" s="10">
        <v>1979</v>
      </c>
      <c r="X229" s="10" t="s">
        <v>12</v>
      </c>
      <c r="Y229" s="10"/>
      <c r="Z229" s="10"/>
      <c r="AA229" s="10"/>
      <c r="AB229" s="26" t="s">
        <v>13</v>
      </c>
    </row>
    <row r="230" spans="1:28">
      <c r="A230" s="9" t="s">
        <v>319</v>
      </c>
      <c r="C230" s="8" t="s">
        <v>17</v>
      </c>
      <c r="D230" s="8" t="s">
        <v>27</v>
      </c>
      <c r="G230" s="8">
        <v>59.823611</v>
      </c>
      <c r="H230" s="8">
        <v>10.602778000000001</v>
      </c>
      <c r="I230" s="8">
        <v>50</v>
      </c>
      <c r="J230" s="20">
        <v>6.92</v>
      </c>
      <c r="K230" s="8">
        <v>32.97</v>
      </c>
      <c r="N230" s="8">
        <v>2.87</v>
      </c>
      <c r="V230" s="10" t="s">
        <v>11</v>
      </c>
      <c r="W230" s="10">
        <v>1979</v>
      </c>
      <c r="X230" s="10" t="s">
        <v>12</v>
      </c>
      <c r="Y230" s="10"/>
      <c r="Z230" s="10"/>
      <c r="AA230" s="10"/>
      <c r="AB230" s="26" t="s">
        <v>13</v>
      </c>
    </row>
    <row r="231" spans="1:28">
      <c r="A231" s="9" t="s">
        <v>319</v>
      </c>
      <c r="C231" s="8" t="s">
        <v>17</v>
      </c>
      <c r="D231" s="8" t="s">
        <v>27</v>
      </c>
      <c r="G231" s="8">
        <v>59.823611</v>
      </c>
      <c r="H231" s="8">
        <v>10.602778000000001</v>
      </c>
      <c r="I231" s="8">
        <v>60</v>
      </c>
      <c r="J231" s="20">
        <v>6.91</v>
      </c>
      <c r="K231" s="8">
        <v>33.020000000000003</v>
      </c>
      <c r="N231" s="8">
        <v>2.5299999999999998</v>
      </c>
      <c r="V231" s="10" t="s">
        <v>11</v>
      </c>
      <c r="W231" s="10">
        <v>1979</v>
      </c>
      <c r="X231" s="10" t="s">
        <v>12</v>
      </c>
      <c r="Y231" s="10"/>
      <c r="Z231" s="10"/>
      <c r="AA231" s="10"/>
      <c r="AB231" s="26" t="s">
        <v>13</v>
      </c>
    </row>
    <row r="232" spans="1:28">
      <c r="A232" s="9" t="s">
        <v>316</v>
      </c>
      <c r="C232" s="8" t="s">
        <v>17</v>
      </c>
      <c r="D232" s="8" t="s">
        <v>27</v>
      </c>
      <c r="G232" s="8">
        <v>59.823611</v>
      </c>
      <c r="H232" s="8">
        <v>10.602778000000001</v>
      </c>
      <c r="I232" s="8">
        <v>5</v>
      </c>
      <c r="J232" s="20">
        <v>6.19</v>
      </c>
      <c r="K232" s="8">
        <v>24.24</v>
      </c>
      <c r="N232" s="8">
        <v>6.44</v>
      </c>
      <c r="V232" s="10" t="s">
        <v>11</v>
      </c>
      <c r="W232" s="10">
        <v>1979</v>
      </c>
      <c r="X232" s="10" t="s">
        <v>12</v>
      </c>
      <c r="Y232" s="10"/>
      <c r="Z232" s="10"/>
      <c r="AA232" s="10"/>
      <c r="AB232" s="26" t="s">
        <v>13</v>
      </c>
    </row>
    <row r="233" spans="1:28">
      <c r="A233" s="9" t="s">
        <v>316</v>
      </c>
      <c r="C233" s="8" t="s">
        <v>17</v>
      </c>
      <c r="D233" s="8" t="s">
        <v>27</v>
      </c>
      <c r="G233" s="8">
        <v>59.823611</v>
      </c>
      <c r="H233" s="8">
        <v>10.602778000000001</v>
      </c>
      <c r="I233" s="8">
        <v>10</v>
      </c>
      <c r="J233" s="20">
        <v>7.25</v>
      </c>
      <c r="K233" s="8">
        <v>26.19</v>
      </c>
      <c r="N233" s="8">
        <v>5.47</v>
      </c>
      <c r="V233" s="10" t="s">
        <v>11</v>
      </c>
      <c r="W233" s="10">
        <v>1979</v>
      </c>
      <c r="X233" s="10" t="s">
        <v>12</v>
      </c>
      <c r="Y233" s="10"/>
      <c r="Z233" s="10"/>
      <c r="AA233" s="10"/>
      <c r="AB233" s="26" t="s">
        <v>13</v>
      </c>
    </row>
    <row r="234" spans="1:28">
      <c r="A234" s="9" t="s">
        <v>316</v>
      </c>
      <c r="C234" s="8" t="s">
        <v>17</v>
      </c>
      <c r="D234" s="8" t="s">
        <v>27</v>
      </c>
      <c r="G234" s="8">
        <v>59.823611</v>
      </c>
      <c r="H234" s="8">
        <v>10.602778000000001</v>
      </c>
      <c r="I234" s="8">
        <v>15</v>
      </c>
      <c r="J234" s="20">
        <v>8.84</v>
      </c>
      <c r="K234" s="8">
        <v>28.44</v>
      </c>
      <c r="N234" s="8">
        <v>4.59</v>
      </c>
      <c r="V234" s="10" t="s">
        <v>11</v>
      </c>
      <c r="W234" s="10">
        <v>1979</v>
      </c>
      <c r="X234" s="10" t="s">
        <v>12</v>
      </c>
      <c r="Y234" s="10"/>
      <c r="Z234" s="10"/>
      <c r="AA234" s="10"/>
      <c r="AB234" s="26" t="s">
        <v>13</v>
      </c>
    </row>
    <row r="235" spans="1:28">
      <c r="A235" s="9" t="s">
        <v>316</v>
      </c>
      <c r="C235" s="8" t="s">
        <v>17</v>
      </c>
      <c r="D235" s="8" t="s">
        <v>27</v>
      </c>
      <c r="G235" s="8">
        <v>59.823611</v>
      </c>
      <c r="H235" s="8">
        <v>10.602778000000001</v>
      </c>
      <c r="I235" s="8">
        <v>20</v>
      </c>
      <c r="J235" s="20">
        <v>10.32</v>
      </c>
      <c r="K235" s="8">
        <v>30.58</v>
      </c>
      <c r="N235" s="8">
        <v>2.91</v>
      </c>
      <c r="V235" s="10" t="s">
        <v>11</v>
      </c>
      <c r="W235" s="10">
        <v>1979</v>
      </c>
      <c r="X235" s="10" t="s">
        <v>12</v>
      </c>
      <c r="Y235" s="10"/>
      <c r="Z235" s="10"/>
      <c r="AA235" s="10"/>
      <c r="AB235" s="26" t="s">
        <v>13</v>
      </c>
    </row>
    <row r="236" spans="1:28">
      <c r="A236" s="9" t="s">
        <v>316</v>
      </c>
      <c r="C236" s="8" t="s">
        <v>17</v>
      </c>
      <c r="D236" s="8" t="s">
        <v>27</v>
      </c>
      <c r="G236" s="8">
        <v>59.823611</v>
      </c>
      <c r="H236" s="8">
        <v>10.602778000000001</v>
      </c>
      <c r="I236" s="8">
        <v>30</v>
      </c>
      <c r="J236" s="20">
        <v>9.0299999999999994</v>
      </c>
      <c r="K236" s="8">
        <v>31.99</v>
      </c>
      <c r="N236" s="8">
        <v>2.2599999999999998</v>
      </c>
      <c r="V236" s="10" t="s">
        <v>11</v>
      </c>
      <c r="W236" s="10">
        <v>1979</v>
      </c>
      <c r="X236" s="10" t="s">
        <v>12</v>
      </c>
      <c r="Y236" s="10"/>
      <c r="Z236" s="10"/>
      <c r="AA236" s="10"/>
      <c r="AB236" s="26" t="s">
        <v>13</v>
      </c>
    </row>
    <row r="237" spans="1:28">
      <c r="A237" s="9" t="s">
        <v>316</v>
      </c>
      <c r="C237" s="8" t="s">
        <v>17</v>
      </c>
      <c r="D237" s="8" t="s">
        <v>27</v>
      </c>
      <c r="G237" s="8">
        <v>59.823611</v>
      </c>
      <c r="H237" s="8">
        <v>10.602778000000001</v>
      </c>
      <c r="I237" s="8">
        <v>50</v>
      </c>
      <c r="J237" s="20">
        <v>7.59</v>
      </c>
      <c r="K237" s="8">
        <v>32.6</v>
      </c>
      <c r="N237" s="8">
        <v>1.29</v>
      </c>
      <c r="V237" s="10" t="s">
        <v>11</v>
      </c>
      <c r="W237" s="10">
        <v>1979</v>
      </c>
      <c r="X237" s="10" t="s">
        <v>12</v>
      </c>
      <c r="Y237" s="10"/>
      <c r="Z237" s="10"/>
      <c r="AA237" s="10"/>
      <c r="AB237" s="26" t="s">
        <v>13</v>
      </c>
    </row>
    <row r="238" spans="1:28">
      <c r="A238" s="9" t="s">
        <v>316</v>
      </c>
      <c r="C238" s="8" t="s">
        <v>17</v>
      </c>
      <c r="D238" s="8" t="s">
        <v>27</v>
      </c>
      <c r="G238" s="8">
        <v>59.823611</v>
      </c>
      <c r="H238" s="8">
        <v>10.602778000000001</v>
      </c>
      <c r="I238" s="8">
        <v>60</v>
      </c>
      <c r="J238" s="20">
        <v>6.97</v>
      </c>
      <c r="K238" s="8">
        <v>32.93</v>
      </c>
      <c r="N238" s="8">
        <v>0.27</v>
      </c>
      <c r="V238" s="10" t="s">
        <v>11</v>
      </c>
      <c r="W238" s="10">
        <v>1979</v>
      </c>
      <c r="X238" s="10" t="s">
        <v>12</v>
      </c>
      <c r="Y238" s="10"/>
      <c r="Z238" s="10"/>
      <c r="AA238" s="10"/>
      <c r="AB238" s="26" t="s">
        <v>13</v>
      </c>
    </row>
    <row r="239" spans="1:28">
      <c r="A239" s="9" t="s">
        <v>316</v>
      </c>
      <c r="C239" s="8" t="s">
        <v>17</v>
      </c>
      <c r="D239" s="8" t="s">
        <v>27</v>
      </c>
      <c r="G239" s="8">
        <v>59.823611</v>
      </c>
      <c r="H239" s="8">
        <v>10.602778000000001</v>
      </c>
      <c r="I239" s="8">
        <v>80</v>
      </c>
      <c r="J239" s="20">
        <v>6.94</v>
      </c>
      <c r="K239" s="8">
        <v>32.99</v>
      </c>
      <c r="N239" s="8">
        <v>0.2</v>
      </c>
      <c r="V239" s="10" t="s">
        <v>11</v>
      </c>
      <c r="W239" s="10">
        <v>1979</v>
      </c>
      <c r="X239" s="10" t="s">
        <v>12</v>
      </c>
      <c r="Y239" s="10"/>
      <c r="Z239" s="10"/>
      <c r="AA239" s="10"/>
      <c r="AB239" s="26" t="s">
        <v>13</v>
      </c>
    </row>
    <row r="240" spans="1:28">
      <c r="A240" s="9" t="s">
        <v>320</v>
      </c>
      <c r="C240" s="8" t="s">
        <v>17</v>
      </c>
      <c r="D240" s="8" t="s">
        <v>28</v>
      </c>
      <c r="G240" s="8">
        <v>59.823611</v>
      </c>
      <c r="H240" s="8">
        <v>10.58611</v>
      </c>
      <c r="I240" s="8">
        <v>5</v>
      </c>
      <c r="J240" s="20">
        <v>18.329999999999998</v>
      </c>
      <c r="K240" s="8">
        <v>24.61</v>
      </c>
      <c r="N240" s="8">
        <v>6.29</v>
      </c>
      <c r="V240" s="10" t="s">
        <v>11</v>
      </c>
      <c r="W240" s="10">
        <v>1979</v>
      </c>
      <c r="X240" s="10" t="s">
        <v>12</v>
      </c>
      <c r="Y240" s="10"/>
      <c r="Z240" s="10"/>
      <c r="AA240" s="10"/>
      <c r="AB240" s="26" t="s">
        <v>13</v>
      </c>
    </row>
    <row r="241" spans="1:28">
      <c r="A241" s="9" t="s">
        <v>320</v>
      </c>
      <c r="C241" s="8" t="s">
        <v>17</v>
      </c>
      <c r="D241" s="8" t="s">
        <v>28</v>
      </c>
      <c r="G241" s="8">
        <v>59.823611</v>
      </c>
      <c r="H241" s="8">
        <v>10.58611</v>
      </c>
      <c r="I241" s="8">
        <v>10</v>
      </c>
      <c r="J241" s="20">
        <v>12.73</v>
      </c>
      <c r="K241" s="8">
        <v>25.91</v>
      </c>
      <c r="N241" s="8">
        <v>3.84</v>
      </c>
      <c r="V241" s="10" t="s">
        <v>11</v>
      </c>
      <c r="W241" s="10">
        <v>1979</v>
      </c>
      <c r="X241" s="10" t="s">
        <v>12</v>
      </c>
      <c r="Y241" s="10"/>
      <c r="Z241" s="10"/>
      <c r="AA241" s="10"/>
      <c r="AB241" s="26" t="s">
        <v>13</v>
      </c>
    </row>
    <row r="242" spans="1:28">
      <c r="A242" s="9" t="s">
        <v>320</v>
      </c>
      <c r="C242" s="8" t="s">
        <v>17</v>
      </c>
      <c r="D242" s="8" t="s">
        <v>28</v>
      </c>
      <c r="G242" s="8">
        <v>59.823611</v>
      </c>
      <c r="H242" s="8">
        <v>10.58611</v>
      </c>
      <c r="I242" s="8">
        <v>15</v>
      </c>
      <c r="J242" s="20">
        <v>7.81</v>
      </c>
      <c r="K242" s="8">
        <v>29.52</v>
      </c>
      <c r="N242" s="8">
        <v>3.59</v>
      </c>
      <c r="V242" s="10" t="s">
        <v>11</v>
      </c>
      <c r="W242" s="10">
        <v>1979</v>
      </c>
      <c r="X242" s="10" t="s">
        <v>12</v>
      </c>
      <c r="Y242" s="10"/>
      <c r="Z242" s="10"/>
      <c r="AA242" s="10"/>
      <c r="AB242" s="26" t="s">
        <v>13</v>
      </c>
    </row>
    <row r="243" spans="1:28">
      <c r="A243" s="9" t="s">
        <v>316</v>
      </c>
      <c r="C243" s="8" t="s">
        <v>17</v>
      </c>
      <c r="D243" s="8" t="s">
        <v>28</v>
      </c>
      <c r="G243" s="8">
        <v>59.823611</v>
      </c>
      <c r="H243" s="8">
        <v>10.58611</v>
      </c>
      <c r="I243" s="8">
        <v>5</v>
      </c>
      <c r="J243" s="20" t="s">
        <v>18</v>
      </c>
      <c r="K243" s="8">
        <v>23.9</v>
      </c>
      <c r="N243" s="8">
        <v>6.61</v>
      </c>
      <c r="V243" s="10" t="s">
        <v>11</v>
      </c>
      <c r="W243" s="10">
        <v>1979</v>
      </c>
      <c r="X243" s="10" t="s">
        <v>12</v>
      </c>
      <c r="Y243" s="10"/>
      <c r="Z243" s="10"/>
      <c r="AA243" s="10"/>
      <c r="AB243" s="26" t="s">
        <v>13</v>
      </c>
    </row>
    <row r="244" spans="1:28">
      <c r="A244" s="9" t="s">
        <v>316</v>
      </c>
      <c r="C244" s="8" t="s">
        <v>17</v>
      </c>
      <c r="D244" s="8" t="s">
        <v>28</v>
      </c>
      <c r="G244" s="8">
        <v>59.823611</v>
      </c>
      <c r="H244" s="8">
        <v>10.58611</v>
      </c>
      <c r="I244" s="8">
        <v>10</v>
      </c>
      <c r="J244" s="20">
        <v>7.14</v>
      </c>
      <c r="K244" s="8">
        <v>25.97</v>
      </c>
      <c r="N244" s="8">
        <v>5.82</v>
      </c>
      <c r="V244" s="10" t="s">
        <v>11</v>
      </c>
      <c r="W244" s="10">
        <v>1979</v>
      </c>
      <c r="X244" s="10" t="s">
        <v>12</v>
      </c>
      <c r="Y244" s="10"/>
      <c r="Z244" s="10"/>
      <c r="AA244" s="10"/>
      <c r="AB244" s="26" t="s">
        <v>13</v>
      </c>
    </row>
    <row r="245" spans="1:28">
      <c r="A245" s="9" t="s">
        <v>316</v>
      </c>
      <c r="C245" s="8" t="s">
        <v>17</v>
      </c>
      <c r="D245" s="8" t="s">
        <v>28</v>
      </c>
      <c r="G245" s="8">
        <v>59.823611</v>
      </c>
      <c r="H245" s="8">
        <v>10.58611</v>
      </c>
      <c r="I245" s="8">
        <v>15</v>
      </c>
      <c r="J245" s="20">
        <v>8.82</v>
      </c>
      <c r="K245" s="8">
        <v>28.34</v>
      </c>
      <c r="N245" s="8">
        <v>4.6500000000000004</v>
      </c>
      <c r="V245" s="10" t="s">
        <v>11</v>
      </c>
      <c r="W245" s="10">
        <v>1979</v>
      </c>
      <c r="X245" s="10" t="s">
        <v>12</v>
      </c>
      <c r="Y245" s="10"/>
      <c r="Z245" s="10"/>
      <c r="AA245" s="10"/>
      <c r="AB245" s="26" t="s">
        <v>13</v>
      </c>
    </row>
    <row r="246" spans="1:28">
      <c r="A246" s="9" t="s">
        <v>316</v>
      </c>
      <c r="C246" s="8" t="s">
        <v>17</v>
      </c>
      <c r="D246" s="8" t="s">
        <v>28</v>
      </c>
      <c r="G246" s="8">
        <v>59.823611</v>
      </c>
      <c r="H246" s="8">
        <v>10.58611</v>
      </c>
      <c r="I246" s="8">
        <v>20</v>
      </c>
      <c r="J246" s="20">
        <v>9.8800000000000008</v>
      </c>
      <c r="K246" s="8">
        <v>30.47</v>
      </c>
      <c r="N246" s="8">
        <v>2.8</v>
      </c>
      <c r="V246" s="10" t="s">
        <v>11</v>
      </c>
      <c r="W246" s="10">
        <v>1979</v>
      </c>
      <c r="X246" s="10" t="s">
        <v>12</v>
      </c>
      <c r="Y246" s="10"/>
      <c r="Z246" s="10"/>
      <c r="AA246" s="10"/>
      <c r="AB246" s="26" t="s">
        <v>13</v>
      </c>
    </row>
    <row r="247" spans="1:28">
      <c r="A247" s="9" t="s">
        <v>316</v>
      </c>
      <c r="C247" s="8" t="s">
        <v>17</v>
      </c>
      <c r="D247" s="8" t="s">
        <v>28</v>
      </c>
      <c r="G247" s="8">
        <v>59.823611</v>
      </c>
      <c r="H247" s="8">
        <v>10.58611</v>
      </c>
      <c r="I247" s="8">
        <v>30</v>
      </c>
      <c r="J247" s="20">
        <v>8.9</v>
      </c>
      <c r="K247" s="8">
        <v>32.01</v>
      </c>
      <c r="N247" s="8">
        <v>2.27</v>
      </c>
      <c r="V247" s="10" t="s">
        <v>11</v>
      </c>
      <c r="W247" s="10">
        <v>1979</v>
      </c>
      <c r="X247" s="10" t="s">
        <v>12</v>
      </c>
      <c r="Y247" s="10"/>
      <c r="Z247" s="10"/>
      <c r="AA247" s="10"/>
      <c r="AB247" s="26" t="s">
        <v>13</v>
      </c>
    </row>
    <row r="248" spans="1:28">
      <c r="A248" s="9" t="s">
        <v>316</v>
      </c>
      <c r="C248" s="8" t="s">
        <v>17</v>
      </c>
      <c r="D248" s="8" t="s">
        <v>28</v>
      </c>
      <c r="G248" s="8">
        <v>59.823611</v>
      </c>
      <c r="H248" s="8">
        <v>10.58611</v>
      </c>
      <c r="I248" s="8">
        <v>35</v>
      </c>
      <c r="J248" s="20">
        <v>8.51</v>
      </c>
      <c r="K248" s="8">
        <v>32.25</v>
      </c>
      <c r="N248" s="8">
        <v>2.0699999999999998</v>
      </c>
      <c r="V248" s="10" t="s">
        <v>11</v>
      </c>
      <c r="W248" s="10">
        <v>1979</v>
      </c>
      <c r="X248" s="10" t="s">
        <v>12</v>
      </c>
      <c r="Y248" s="10"/>
      <c r="Z248" s="10"/>
      <c r="AA248" s="10"/>
      <c r="AB248" s="26" t="s">
        <v>13</v>
      </c>
    </row>
    <row r="249" spans="1:28">
      <c r="A249" s="9" t="s">
        <v>320</v>
      </c>
      <c r="C249" s="8" t="s">
        <v>17</v>
      </c>
      <c r="D249" s="8" t="s">
        <v>29</v>
      </c>
      <c r="G249" s="8">
        <v>59.823611</v>
      </c>
      <c r="H249" s="8">
        <v>10.566667000000001</v>
      </c>
      <c r="I249" s="8">
        <v>5</v>
      </c>
      <c r="J249" s="20">
        <v>18.149999999999999</v>
      </c>
      <c r="K249" s="8">
        <v>24.54</v>
      </c>
      <c r="N249" s="8">
        <v>6.23</v>
      </c>
      <c r="V249" s="10" t="s">
        <v>11</v>
      </c>
      <c r="W249" s="10">
        <v>1979</v>
      </c>
      <c r="X249" s="10" t="s">
        <v>12</v>
      </c>
      <c r="Y249" s="10"/>
      <c r="Z249" s="10"/>
      <c r="AA249" s="10"/>
      <c r="AB249" s="26" t="s">
        <v>13</v>
      </c>
    </row>
    <row r="250" spans="1:28">
      <c r="A250" s="9" t="s">
        <v>320</v>
      </c>
      <c r="C250" s="8" t="s">
        <v>17</v>
      </c>
      <c r="D250" s="8" t="s">
        <v>29</v>
      </c>
      <c r="G250" s="8">
        <v>59.823611</v>
      </c>
      <c r="H250" s="8">
        <v>10.566667000000001</v>
      </c>
      <c r="I250" s="8">
        <v>10</v>
      </c>
      <c r="J250" s="20">
        <v>14.39</v>
      </c>
      <c r="K250" s="8" t="s">
        <v>18</v>
      </c>
      <c r="N250" s="8">
        <v>4.5599999999999996</v>
      </c>
      <c r="V250" s="10" t="s">
        <v>11</v>
      </c>
      <c r="W250" s="10">
        <v>1979</v>
      </c>
      <c r="X250" s="10" t="s">
        <v>12</v>
      </c>
      <c r="Y250" s="10"/>
      <c r="Z250" s="10"/>
      <c r="AA250" s="10"/>
      <c r="AB250" s="26" t="s">
        <v>13</v>
      </c>
    </row>
    <row r="251" spans="1:28">
      <c r="A251" s="9" t="s">
        <v>320</v>
      </c>
      <c r="C251" s="8" t="s">
        <v>17</v>
      </c>
      <c r="D251" s="8" t="s">
        <v>29</v>
      </c>
      <c r="G251" s="8">
        <v>59.823611</v>
      </c>
      <c r="H251" s="8">
        <v>10.566667000000001</v>
      </c>
      <c r="I251" s="8">
        <v>15</v>
      </c>
      <c r="J251" s="20">
        <v>9.27</v>
      </c>
      <c r="K251" s="8">
        <v>29.48</v>
      </c>
      <c r="N251" s="8">
        <v>4.2699999999999996</v>
      </c>
      <c r="V251" s="10" t="s">
        <v>11</v>
      </c>
      <c r="W251" s="10">
        <v>1979</v>
      </c>
      <c r="X251" s="10" t="s">
        <v>12</v>
      </c>
      <c r="Y251" s="10"/>
      <c r="Z251" s="10"/>
      <c r="AA251" s="10"/>
      <c r="AB251" s="26" t="s">
        <v>13</v>
      </c>
    </row>
    <row r="252" spans="1:28">
      <c r="A252" s="9" t="s">
        <v>320</v>
      </c>
      <c r="C252" s="8" t="s">
        <v>17</v>
      </c>
      <c r="D252" s="8" t="s">
        <v>29</v>
      </c>
      <c r="G252" s="8">
        <v>59.823611</v>
      </c>
      <c r="H252" s="8">
        <v>10.566667000000001</v>
      </c>
      <c r="I252" s="8">
        <v>20</v>
      </c>
      <c r="J252" s="20">
        <v>7.01</v>
      </c>
      <c r="K252" s="8" t="s">
        <v>18</v>
      </c>
      <c r="N252" s="8">
        <v>3.11</v>
      </c>
      <c r="V252" s="10" t="s">
        <v>11</v>
      </c>
      <c r="W252" s="10">
        <v>1979</v>
      </c>
      <c r="X252" s="10" t="s">
        <v>12</v>
      </c>
      <c r="Y252" s="10"/>
      <c r="Z252" s="10"/>
      <c r="AA252" s="10"/>
      <c r="AB252" s="26" t="s">
        <v>13</v>
      </c>
    </row>
    <row r="253" spans="1:28">
      <c r="A253" s="9" t="s">
        <v>320</v>
      </c>
      <c r="C253" s="8" t="s">
        <v>17</v>
      </c>
      <c r="D253" s="8" t="s">
        <v>29</v>
      </c>
      <c r="G253" s="8">
        <v>59.823611</v>
      </c>
      <c r="H253" s="8">
        <v>10.566667000000001</v>
      </c>
      <c r="I253" s="8">
        <v>30</v>
      </c>
      <c r="J253" s="20">
        <v>6.92</v>
      </c>
      <c r="K253" s="8">
        <v>32.659999999999997</v>
      </c>
      <c r="N253" s="8">
        <v>3.26</v>
      </c>
      <c r="V253" s="10" t="s">
        <v>11</v>
      </c>
      <c r="W253" s="10">
        <v>1979</v>
      </c>
      <c r="X253" s="10" t="s">
        <v>12</v>
      </c>
      <c r="Y253" s="10"/>
      <c r="Z253" s="10"/>
      <c r="AA253" s="10"/>
      <c r="AB253" s="26" t="s">
        <v>13</v>
      </c>
    </row>
    <row r="254" spans="1:28">
      <c r="A254" s="9" t="s">
        <v>320</v>
      </c>
      <c r="C254" s="8" t="s">
        <v>17</v>
      </c>
      <c r="D254" s="8" t="s">
        <v>29</v>
      </c>
      <c r="G254" s="8">
        <v>59.823611</v>
      </c>
      <c r="H254" s="8">
        <v>10.566667000000001</v>
      </c>
      <c r="I254" s="8">
        <v>50</v>
      </c>
      <c r="J254" s="20">
        <v>6.9</v>
      </c>
      <c r="K254" s="8">
        <v>32.979999999999997</v>
      </c>
      <c r="N254" s="8">
        <v>2.5499999999999998</v>
      </c>
      <c r="V254" s="10" t="s">
        <v>11</v>
      </c>
      <c r="W254" s="10">
        <v>1979</v>
      </c>
      <c r="X254" s="10" t="s">
        <v>12</v>
      </c>
      <c r="Y254" s="10"/>
      <c r="Z254" s="10"/>
      <c r="AA254" s="10"/>
      <c r="AB254" s="26" t="s">
        <v>13</v>
      </c>
    </row>
    <row r="255" spans="1:28">
      <c r="A255" s="9" t="s">
        <v>320</v>
      </c>
      <c r="C255" s="8" t="s">
        <v>17</v>
      </c>
      <c r="D255" s="8" t="s">
        <v>29</v>
      </c>
      <c r="G255" s="8">
        <v>59.823611</v>
      </c>
      <c r="H255" s="8">
        <v>10.566667000000001</v>
      </c>
      <c r="I255" s="8">
        <v>60</v>
      </c>
      <c r="J255" s="20">
        <v>6.74</v>
      </c>
      <c r="K255" s="8">
        <v>33.11</v>
      </c>
      <c r="N255" s="8">
        <v>3</v>
      </c>
      <c r="V255" s="10" t="s">
        <v>11</v>
      </c>
      <c r="W255" s="10">
        <v>1979</v>
      </c>
      <c r="X255" s="10" t="s">
        <v>12</v>
      </c>
      <c r="Y255" s="10"/>
      <c r="Z255" s="10"/>
      <c r="AA255" s="10"/>
      <c r="AB255" s="26" t="s">
        <v>13</v>
      </c>
    </row>
    <row r="256" spans="1:28">
      <c r="A256" s="9" t="s">
        <v>320</v>
      </c>
      <c r="C256" s="8" t="s">
        <v>17</v>
      </c>
      <c r="D256" s="8" t="s">
        <v>29</v>
      </c>
      <c r="G256" s="8">
        <v>59.823611</v>
      </c>
      <c r="H256" s="8">
        <v>10.566667000000001</v>
      </c>
      <c r="I256" s="8">
        <v>70</v>
      </c>
      <c r="J256" s="20">
        <v>6.65</v>
      </c>
      <c r="K256" s="8">
        <v>33.119999999999997</v>
      </c>
      <c r="N256" s="8">
        <v>3.34</v>
      </c>
      <c r="V256" s="10" t="s">
        <v>11</v>
      </c>
      <c r="W256" s="10">
        <v>1979</v>
      </c>
      <c r="X256" s="10" t="s">
        <v>12</v>
      </c>
      <c r="Y256" s="10"/>
      <c r="Z256" s="10"/>
      <c r="AA256" s="10"/>
      <c r="AB256" s="26" t="s">
        <v>13</v>
      </c>
    </row>
    <row r="257" spans="1:28">
      <c r="A257" s="9" t="s">
        <v>316</v>
      </c>
      <c r="C257" s="8" t="s">
        <v>17</v>
      </c>
      <c r="D257" s="8" t="s">
        <v>29</v>
      </c>
      <c r="G257" s="8">
        <v>59.823611</v>
      </c>
      <c r="H257" s="8">
        <v>10.566667000000001</v>
      </c>
      <c r="I257" s="8">
        <v>5</v>
      </c>
      <c r="J257" s="20">
        <v>5.78</v>
      </c>
      <c r="K257" s="8" t="s">
        <v>18</v>
      </c>
      <c r="N257" s="8">
        <v>6.63</v>
      </c>
      <c r="V257" s="10" t="s">
        <v>11</v>
      </c>
      <c r="W257" s="10">
        <v>1979</v>
      </c>
      <c r="X257" s="10" t="s">
        <v>12</v>
      </c>
      <c r="Y257" s="10"/>
      <c r="Z257" s="10"/>
      <c r="AA257" s="10"/>
      <c r="AB257" s="26" t="s">
        <v>13</v>
      </c>
    </row>
    <row r="258" spans="1:28">
      <c r="A258" s="9" t="s">
        <v>316</v>
      </c>
      <c r="C258" s="8" t="s">
        <v>17</v>
      </c>
      <c r="D258" s="8" t="s">
        <v>29</v>
      </c>
      <c r="G258" s="8">
        <v>59.823611</v>
      </c>
      <c r="H258" s="8">
        <v>10.566667000000001</v>
      </c>
      <c r="I258" s="8">
        <v>10</v>
      </c>
      <c r="J258" s="20">
        <v>7.24</v>
      </c>
      <c r="K258" s="8">
        <v>25.83</v>
      </c>
      <c r="N258" s="8">
        <v>5.93</v>
      </c>
      <c r="V258" s="10" t="s">
        <v>11</v>
      </c>
      <c r="W258" s="10">
        <v>1979</v>
      </c>
      <c r="X258" s="10" t="s">
        <v>12</v>
      </c>
      <c r="Y258" s="10"/>
      <c r="Z258" s="10"/>
      <c r="AA258" s="10"/>
      <c r="AB258" s="26" t="s">
        <v>13</v>
      </c>
    </row>
    <row r="259" spans="1:28">
      <c r="A259" s="9" t="s">
        <v>316</v>
      </c>
      <c r="C259" s="8" t="s">
        <v>17</v>
      </c>
      <c r="D259" s="8" t="s">
        <v>29</v>
      </c>
      <c r="G259" s="8">
        <v>59.823611</v>
      </c>
      <c r="H259" s="8">
        <v>10.566667000000001</v>
      </c>
      <c r="I259" s="8">
        <v>15</v>
      </c>
      <c r="J259" s="20">
        <v>8.89</v>
      </c>
      <c r="K259" s="8">
        <v>28.38</v>
      </c>
      <c r="N259" s="8">
        <v>4.67</v>
      </c>
      <c r="V259" s="10" t="s">
        <v>11</v>
      </c>
      <c r="W259" s="10">
        <v>1979</v>
      </c>
      <c r="X259" s="10" t="s">
        <v>12</v>
      </c>
      <c r="Y259" s="10"/>
      <c r="Z259" s="10"/>
      <c r="AA259" s="10"/>
      <c r="AB259" s="26" t="s">
        <v>13</v>
      </c>
    </row>
    <row r="260" spans="1:28">
      <c r="A260" s="9" t="s">
        <v>316</v>
      </c>
      <c r="C260" s="8" t="s">
        <v>17</v>
      </c>
      <c r="D260" s="8" t="s">
        <v>29</v>
      </c>
      <c r="G260" s="8">
        <v>59.823611</v>
      </c>
      <c r="H260" s="8">
        <v>10.566667000000001</v>
      </c>
      <c r="I260" s="8">
        <v>20</v>
      </c>
      <c r="J260" s="20">
        <v>9.02</v>
      </c>
      <c r="K260" s="8">
        <v>30.63</v>
      </c>
      <c r="N260" s="8">
        <v>2.58</v>
      </c>
      <c r="V260" s="10" t="s">
        <v>11</v>
      </c>
      <c r="W260" s="10">
        <v>1979</v>
      </c>
      <c r="X260" s="10" t="s">
        <v>12</v>
      </c>
      <c r="Y260" s="10"/>
      <c r="Z260" s="10"/>
      <c r="AA260" s="10"/>
      <c r="AB260" s="26" t="s">
        <v>13</v>
      </c>
    </row>
    <row r="261" spans="1:28">
      <c r="A261" s="9" t="s">
        <v>316</v>
      </c>
      <c r="C261" s="8" t="s">
        <v>17</v>
      </c>
      <c r="D261" s="8" t="s">
        <v>29</v>
      </c>
      <c r="G261" s="8">
        <v>59.823611</v>
      </c>
      <c r="H261" s="8">
        <v>10.566667000000001</v>
      </c>
      <c r="I261" s="8">
        <v>30</v>
      </c>
      <c r="J261" s="20">
        <v>8.8699999999999992</v>
      </c>
      <c r="K261" s="8">
        <v>32.1</v>
      </c>
      <c r="N261" s="8">
        <v>2.2799999999999998</v>
      </c>
      <c r="V261" s="10" t="s">
        <v>11</v>
      </c>
      <c r="W261" s="10">
        <v>1979</v>
      </c>
      <c r="X261" s="10" t="s">
        <v>12</v>
      </c>
      <c r="Y261" s="10"/>
      <c r="Z261" s="10"/>
      <c r="AA261" s="10"/>
      <c r="AB261" s="26" t="s">
        <v>13</v>
      </c>
    </row>
    <row r="262" spans="1:28">
      <c r="A262" s="9" t="s">
        <v>316</v>
      </c>
      <c r="C262" s="8" t="s">
        <v>17</v>
      </c>
      <c r="D262" s="8" t="s">
        <v>29</v>
      </c>
      <c r="G262" s="8">
        <v>59.823611</v>
      </c>
      <c r="H262" s="8">
        <v>10.566667000000001</v>
      </c>
      <c r="I262" s="8">
        <v>50</v>
      </c>
      <c r="J262" s="20">
        <v>7.59</v>
      </c>
      <c r="K262" s="8">
        <v>32.630000000000003</v>
      </c>
      <c r="N262" s="8">
        <v>1.29</v>
      </c>
      <c r="V262" s="10" t="s">
        <v>11</v>
      </c>
      <c r="W262" s="10">
        <v>1979</v>
      </c>
      <c r="X262" s="10" t="s">
        <v>12</v>
      </c>
      <c r="Y262" s="10"/>
      <c r="Z262" s="10"/>
      <c r="AA262" s="10"/>
      <c r="AB262" s="26" t="s">
        <v>13</v>
      </c>
    </row>
    <row r="263" spans="1:28">
      <c r="A263" s="9" t="s">
        <v>316</v>
      </c>
      <c r="C263" s="8" t="s">
        <v>17</v>
      </c>
      <c r="D263" s="8" t="s">
        <v>29</v>
      </c>
      <c r="G263" s="8">
        <v>59.823611</v>
      </c>
      <c r="H263" s="8">
        <v>10.566667000000001</v>
      </c>
      <c r="I263" s="8">
        <v>60</v>
      </c>
      <c r="J263" s="20">
        <v>7.32</v>
      </c>
      <c r="K263" s="8">
        <v>32.74</v>
      </c>
      <c r="N263" s="8">
        <v>0.8</v>
      </c>
      <c r="V263" s="10" t="s">
        <v>11</v>
      </c>
      <c r="W263" s="10">
        <v>1979</v>
      </c>
      <c r="X263" s="10" t="s">
        <v>12</v>
      </c>
      <c r="Y263" s="10"/>
      <c r="Z263" s="10"/>
      <c r="AA263" s="10"/>
      <c r="AB263" s="26" t="s">
        <v>13</v>
      </c>
    </row>
    <row r="264" spans="1:28">
      <c r="A264" s="9" t="s">
        <v>316</v>
      </c>
      <c r="C264" s="8" t="s">
        <v>17</v>
      </c>
      <c r="D264" s="8" t="s">
        <v>29</v>
      </c>
      <c r="G264" s="8">
        <v>59.823611</v>
      </c>
      <c r="H264" s="8">
        <v>10.566667000000001</v>
      </c>
      <c r="I264" s="8">
        <v>80</v>
      </c>
      <c r="J264" s="20">
        <v>7.21</v>
      </c>
      <c r="K264" s="8">
        <v>32.79</v>
      </c>
      <c r="N264" s="8">
        <v>0.75</v>
      </c>
      <c r="V264" s="10" t="s">
        <v>11</v>
      </c>
      <c r="W264" s="10">
        <v>1979</v>
      </c>
      <c r="X264" s="10" t="s">
        <v>12</v>
      </c>
      <c r="Y264" s="10"/>
      <c r="Z264" s="10"/>
      <c r="AA264" s="10"/>
      <c r="AB264" s="26" t="s">
        <v>13</v>
      </c>
    </row>
    <row r="265" spans="1:28">
      <c r="A265" s="9" t="s">
        <v>321</v>
      </c>
      <c r="C265" s="8" t="s">
        <v>17</v>
      </c>
      <c r="D265" s="8" t="s">
        <v>30</v>
      </c>
      <c r="G265" s="8">
        <v>59.823611</v>
      </c>
      <c r="H265" s="8">
        <v>10.552778</v>
      </c>
      <c r="I265" s="8">
        <v>5</v>
      </c>
      <c r="J265" s="20">
        <v>17.420000000000002</v>
      </c>
      <c r="K265" s="8">
        <v>24.59</v>
      </c>
      <c r="N265" s="8">
        <v>6.05</v>
      </c>
      <c r="V265" s="10" t="s">
        <v>11</v>
      </c>
      <c r="W265" s="10">
        <v>1979</v>
      </c>
      <c r="X265" s="10" t="s">
        <v>12</v>
      </c>
      <c r="Y265" s="10"/>
      <c r="Z265" s="10"/>
      <c r="AA265" s="10"/>
      <c r="AB265" s="26" t="s">
        <v>13</v>
      </c>
    </row>
    <row r="266" spans="1:28">
      <c r="A266" s="9" t="s">
        <v>321</v>
      </c>
      <c r="C266" s="8" t="s">
        <v>17</v>
      </c>
      <c r="D266" s="8" t="s">
        <v>30</v>
      </c>
      <c r="G266" s="8">
        <v>59.823611</v>
      </c>
      <c r="H266" s="8">
        <v>10.552778</v>
      </c>
      <c r="I266" s="8">
        <v>10</v>
      </c>
      <c r="J266" s="20">
        <v>13.58</v>
      </c>
      <c r="K266" s="8">
        <v>24.43</v>
      </c>
      <c r="N266" s="8">
        <v>4.17</v>
      </c>
      <c r="V266" s="10" t="s">
        <v>11</v>
      </c>
      <c r="W266" s="10">
        <v>1979</v>
      </c>
      <c r="X266" s="10" t="s">
        <v>12</v>
      </c>
      <c r="Y266" s="10"/>
      <c r="Z266" s="10"/>
      <c r="AA266" s="10"/>
      <c r="AB266" s="26" t="s">
        <v>13</v>
      </c>
    </row>
    <row r="267" spans="1:28">
      <c r="A267" s="9" t="s">
        <v>321</v>
      </c>
      <c r="C267" s="8" t="s">
        <v>17</v>
      </c>
      <c r="D267" s="8" t="s">
        <v>30</v>
      </c>
      <c r="G267" s="8">
        <v>59.823611</v>
      </c>
      <c r="H267" s="8">
        <v>10.552778</v>
      </c>
      <c r="I267" s="8">
        <v>15</v>
      </c>
      <c r="J267" s="20">
        <v>7.32</v>
      </c>
      <c r="K267" s="8" t="s">
        <v>41</v>
      </c>
      <c r="N267" s="8">
        <v>2.88</v>
      </c>
      <c r="V267" s="10" t="s">
        <v>11</v>
      </c>
      <c r="W267" s="10">
        <v>1979</v>
      </c>
      <c r="X267" s="10" t="s">
        <v>12</v>
      </c>
      <c r="Y267" s="10"/>
      <c r="Z267" s="10"/>
      <c r="AA267" s="10"/>
      <c r="AB267" s="26" t="s">
        <v>13</v>
      </c>
    </row>
    <row r="268" spans="1:28">
      <c r="A268" s="9" t="s">
        <v>321</v>
      </c>
      <c r="C268" s="8" t="s">
        <v>17</v>
      </c>
      <c r="D268" s="8" t="s">
        <v>30</v>
      </c>
      <c r="G268" s="8">
        <v>59.823611</v>
      </c>
      <c r="H268" s="8">
        <v>10.552778</v>
      </c>
      <c r="I268" s="8">
        <v>20</v>
      </c>
      <c r="J268" s="20">
        <v>7.02</v>
      </c>
      <c r="K268" s="8">
        <v>32.03</v>
      </c>
      <c r="N268" s="8">
        <v>3.69</v>
      </c>
      <c r="V268" s="10" t="s">
        <v>11</v>
      </c>
      <c r="W268" s="10">
        <v>1979</v>
      </c>
      <c r="X268" s="10" t="s">
        <v>12</v>
      </c>
      <c r="Y268" s="10"/>
      <c r="Z268" s="10"/>
      <c r="AA268" s="10"/>
      <c r="AB268" s="26" t="s">
        <v>13</v>
      </c>
    </row>
    <row r="269" spans="1:28">
      <c r="A269" s="9" t="s">
        <v>321</v>
      </c>
      <c r="C269" s="8" t="s">
        <v>17</v>
      </c>
      <c r="D269" s="8" t="s">
        <v>30</v>
      </c>
      <c r="G269" s="8">
        <v>59.823611</v>
      </c>
      <c r="H269" s="8">
        <v>10.552778</v>
      </c>
      <c r="I269" s="8">
        <v>40</v>
      </c>
      <c r="J269" s="20">
        <v>6.88</v>
      </c>
      <c r="K269" s="8">
        <v>32.9</v>
      </c>
      <c r="N269" s="8">
        <v>2.65</v>
      </c>
      <c r="V269" s="10" t="s">
        <v>11</v>
      </c>
      <c r="W269" s="10">
        <v>1979</v>
      </c>
      <c r="X269" s="10" t="s">
        <v>12</v>
      </c>
      <c r="Y269" s="10"/>
      <c r="Z269" s="10"/>
      <c r="AA269" s="10"/>
      <c r="AB269" s="26" t="s">
        <v>13</v>
      </c>
    </row>
    <row r="270" spans="1:28">
      <c r="A270" s="9" t="s">
        <v>321</v>
      </c>
      <c r="C270" s="8" t="s">
        <v>17</v>
      </c>
      <c r="D270" s="8" t="s">
        <v>30</v>
      </c>
      <c r="G270" s="8">
        <v>59.823611</v>
      </c>
      <c r="H270" s="8">
        <v>10.552778</v>
      </c>
      <c r="I270" s="8">
        <v>50</v>
      </c>
      <c r="J270" s="20">
        <v>6.91</v>
      </c>
      <c r="K270" s="8">
        <v>33</v>
      </c>
      <c r="N270" s="8">
        <v>2.41</v>
      </c>
      <c r="V270" s="10" t="s">
        <v>11</v>
      </c>
      <c r="W270" s="10">
        <v>1979</v>
      </c>
      <c r="X270" s="10" t="s">
        <v>12</v>
      </c>
      <c r="Y270" s="10"/>
      <c r="Z270" s="10"/>
      <c r="AA270" s="10"/>
      <c r="AB270" s="26" t="s">
        <v>13</v>
      </c>
    </row>
    <row r="271" spans="1:28">
      <c r="A271" s="9" t="s">
        <v>321</v>
      </c>
      <c r="C271" s="8" t="s">
        <v>17</v>
      </c>
      <c r="D271" s="8" t="s">
        <v>30</v>
      </c>
      <c r="G271" s="8">
        <v>59.823611</v>
      </c>
      <c r="H271" s="8">
        <v>10.552778</v>
      </c>
      <c r="I271" s="8">
        <v>60</v>
      </c>
      <c r="J271" s="20" t="s">
        <v>18</v>
      </c>
      <c r="K271" s="8">
        <v>33.04</v>
      </c>
      <c r="N271" s="8">
        <v>2.61</v>
      </c>
      <c r="V271" s="10" t="s">
        <v>11</v>
      </c>
      <c r="W271" s="10">
        <v>1979</v>
      </c>
      <c r="X271" s="10" t="s">
        <v>12</v>
      </c>
      <c r="Y271" s="10"/>
      <c r="Z271" s="10"/>
      <c r="AA271" s="10"/>
      <c r="AB271" s="26" t="s">
        <v>13</v>
      </c>
    </row>
    <row r="272" spans="1:28">
      <c r="A272" s="9" t="s">
        <v>316</v>
      </c>
      <c r="C272" s="8" t="s">
        <v>17</v>
      </c>
      <c r="D272" s="8" t="s">
        <v>30</v>
      </c>
      <c r="G272" s="8">
        <v>59.823611</v>
      </c>
      <c r="H272" s="8">
        <v>10.552778</v>
      </c>
      <c r="I272" s="8">
        <v>5</v>
      </c>
      <c r="J272" s="20">
        <v>5.72</v>
      </c>
      <c r="K272" s="8">
        <v>23.8</v>
      </c>
      <c r="N272" s="8">
        <v>6.59</v>
      </c>
      <c r="V272" s="10" t="s">
        <v>11</v>
      </c>
      <c r="W272" s="10">
        <v>1979</v>
      </c>
      <c r="X272" s="10" t="s">
        <v>12</v>
      </c>
      <c r="Y272" s="10"/>
      <c r="Z272" s="10"/>
      <c r="AA272" s="10"/>
      <c r="AB272" s="26" t="s">
        <v>13</v>
      </c>
    </row>
    <row r="273" spans="1:28">
      <c r="A273" s="9" t="s">
        <v>316</v>
      </c>
      <c r="C273" s="8" t="s">
        <v>17</v>
      </c>
      <c r="D273" s="8" t="s">
        <v>30</v>
      </c>
      <c r="G273" s="8">
        <v>59.823611</v>
      </c>
      <c r="H273" s="8">
        <v>10.552778</v>
      </c>
      <c r="I273" s="8">
        <v>10</v>
      </c>
      <c r="J273" s="20">
        <v>7.2</v>
      </c>
      <c r="K273" s="8">
        <v>26.24</v>
      </c>
      <c r="N273" s="8">
        <v>5.62</v>
      </c>
      <c r="V273" s="10" t="s">
        <v>11</v>
      </c>
      <c r="W273" s="10">
        <v>1979</v>
      </c>
      <c r="X273" s="10" t="s">
        <v>12</v>
      </c>
      <c r="Y273" s="10"/>
      <c r="Z273" s="10"/>
      <c r="AA273" s="10"/>
      <c r="AB273" s="26" t="s">
        <v>13</v>
      </c>
    </row>
    <row r="274" spans="1:28">
      <c r="A274" s="9" t="s">
        <v>316</v>
      </c>
      <c r="C274" s="8" t="s">
        <v>17</v>
      </c>
      <c r="D274" s="8" t="s">
        <v>30</v>
      </c>
      <c r="G274" s="8">
        <v>59.823611</v>
      </c>
      <c r="H274" s="8">
        <v>10.552778</v>
      </c>
      <c r="I274" s="8">
        <v>15</v>
      </c>
      <c r="J274" s="20">
        <v>8.5399999999999991</v>
      </c>
      <c r="K274" s="8">
        <v>28.2</v>
      </c>
      <c r="N274" s="8">
        <v>4.7699999999999996</v>
      </c>
      <c r="V274" s="10" t="s">
        <v>11</v>
      </c>
      <c r="W274" s="10">
        <v>1979</v>
      </c>
      <c r="X274" s="10" t="s">
        <v>12</v>
      </c>
      <c r="Y274" s="10"/>
      <c r="Z274" s="10"/>
      <c r="AA274" s="10"/>
      <c r="AB274" s="26" t="s">
        <v>13</v>
      </c>
    </row>
    <row r="275" spans="1:28">
      <c r="A275" s="9" t="s">
        <v>316</v>
      </c>
      <c r="C275" s="8" t="s">
        <v>17</v>
      </c>
      <c r="D275" s="8" t="s">
        <v>30</v>
      </c>
      <c r="G275" s="8">
        <v>59.823611</v>
      </c>
      <c r="H275" s="8">
        <v>10.552778</v>
      </c>
      <c r="I275" s="8">
        <v>20</v>
      </c>
      <c r="J275" s="20">
        <v>9.65</v>
      </c>
      <c r="K275" s="8">
        <v>30.6</v>
      </c>
      <c r="N275" s="8">
        <v>2.4900000000000002</v>
      </c>
      <c r="V275" s="10" t="s">
        <v>11</v>
      </c>
      <c r="W275" s="10">
        <v>1979</v>
      </c>
      <c r="X275" s="10" t="s">
        <v>12</v>
      </c>
      <c r="Y275" s="10"/>
      <c r="Z275" s="10"/>
      <c r="AA275" s="10"/>
      <c r="AB275" s="26" t="s">
        <v>13</v>
      </c>
    </row>
    <row r="276" spans="1:28">
      <c r="A276" s="9" t="s">
        <v>316</v>
      </c>
      <c r="C276" s="8" t="s">
        <v>17</v>
      </c>
      <c r="D276" s="8" t="s">
        <v>30</v>
      </c>
      <c r="G276" s="8">
        <v>59.823611</v>
      </c>
      <c r="H276" s="8">
        <v>10.552778</v>
      </c>
      <c r="I276" s="8">
        <v>30</v>
      </c>
      <c r="J276" s="20">
        <v>8.7200000000000006</v>
      </c>
      <c r="K276" s="8">
        <v>32.07</v>
      </c>
      <c r="N276" s="8">
        <v>1.84</v>
      </c>
      <c r="V276" s="10" t="s">
        <v>11</v>
      </c>
      <c r="W276" s="10">
        <v>1979</v>
      </c>
      <c r="X276" s="10" t="s">
        <v>12</v>
      </c>
      <c r="Y276" s="10"/>
      <c r="Z276" s="10"/>
      <c r="AA276" s="10"/>
      <c r="AB276" s="26" t="s">
        <v>13</v>
      </c>
    </row>
    <row r="277" spans="1:28">
      <c r="A277" s="9" t="s">
        <v>316</v>
      </c>
      <c r="C277" s="8" t="s">
        <v>17</v>
      </c>
      <c r="D277" s="8" t="s">
        <v>30</v>
      </c>
      <c r="G277" s="8">
        <v>59.823611</v>
      </c>
      <c r="H277" s="8">
        <v>10.552778</v>
      </c>
      <c r="I277" s="8">
        <v>40</v>
      </c>
      <c r="J277" s="20">
        <v>7.97</v>
      </c>
      <c r="K277" s="8">
        <v>32.49</v>
      </c>
      <c r="N277" s="8">
        <v>1.67</v>
      </c>
      <c r="V277" s="10" t="s">
        <v>11</v>
      </c>
      <c r="W277" s="10">
        <v>1979</v>
      </c>
      <c r="X277" s="10" t="s">
        <v>12</v>
      </c>
      <c r="Y277" s="10"/>
      <c r="Z277" s="10"/>
      <c r="AA277" s="10"/>
      <c r="AB277" s="26" t="s">
        <v>13</v>
      </c>
    </row>
    <row r="278" spans="1:28">
      <c r="A278" s="9" t="s">
        <v>316</v>
      </c>
      <c r="C278" s="8" t="s">
        <v>17</v>
      </c>
      <c r="D278" s="8" t="s">
        <v>30</v>
      </c>
      <c r="G278" s="8">
        <v>59.823611</v>
      </c>
      <c r="H278" s="8">
        <v>10.552778</v>
      </c>
      <c r="I278" s="8">
        <v>50</v>
      </c>
      <c r="J278" s="20">
        <v>7.59</v>
      </c>
      <c r="K278" s="8">
        <v>32.630000000000003</v>
      </c>
      <c r="N278" s="8">
        <v>1.06</v>
      </c>
      <c r="V278" s="10" t="s">
        <v>11</v>
      </c>
      <c r="W278" s="10">
        <v>1979</v>
      </c>
      <c r="X278" s="10" t="s">
        <v>12</v>
      </c>
      <c r="Y278" s="10"/>
      <c r="Z278" s="10"/>
      <c r="AA278" s="10"/>
      <c r="AB278" s="26" t="s">
        <v>13</v>
      </c>
    </row>
    <row r="279" spans="1:28">
      <c r="A279" s="9" t="s">
        <v>316</v>
      </c>
      <c r="C279" s="8" t="s">
        <v>17</v>
      </c>
      <c r="D279" s="8" t="s">
        <v>30</v>
      </c>
      <c r="G279" s="8">
        <v>59.823611</v>
      </c>
      <c r="H279" s="8">
        <v>10.552778</v>
      </c>
      <c r="I279" s="8">
        <v>60</v>
      </c>
      <c r="J279" s="20">
        <v>7.39</v>
      </c>
      <c r="K279" s="8">
        <v>32.72</v>
      </c>
      <c r="N279" s="8">
        <v>0.74</v>
      </c>
      <c r="V279" s="10" t="s">
        <v>11</v>
      </c>
      <c r="W279" s="10">
        <v>1979</v>
      </c>
      <c r="X279" s="10" t="s">
        <v>12</v>
      </c>
      <c r="Y279" s="10"/>
      <c r="Z279" s="10"/>
      <c r="AA279" s="10"/>
      <c r="AB279" s="26" t="s">
        <v>13</v>
      </c>
    </row>
    <row r="280" spans="1:28">
      <c r="A280" s="9" t="s">
        <v>316</v>
      </c>
      <c r="C280" s="8" t="s">
        <v>17</v>
      </c>
      <c r="D280" s="8" t="s">
        <v>30</v>
      </c>
      <c r="G280" s="8">
        <v>59.823611</v>
      </c>
      <c r="H280" s="8">
        <v>10.552778</v>
      </c>
      <c r="I280" s="8">
        <v>80</v>
      </c>
      <c r="J280" s="20">
        <v>7.2</v>
      </c>
      <c r="K280" s="8">
        <v>32.78</v>
      </c>
      <c r="N280" s="8">
        <v>0.7</v>
      </c>
      <c r="V280" s="10" t="s">
        <v>11</v>
      </c>
      <c r="W280" s="10">
        <v>1979</v>
      </c>
      <c r="X280" s="10" t="s">
        <v>12</v>
      </c>
      <c r="Y280" s="10"/>
      <c r="Z280" s="10"/>
      <c r="AA280" s="10"/>
      <c r="AB280" s="26" t="s">
        <v>13</v>
      </c>
    </row>
    <row r="281" spans="1:28">
      <c r="A281" s="9" t="s">
        <v>316</v>
      </c>
      <c r="C281" s="8" t="s">
        <v>17</v>
      </c>
      <c r="D281" s="8" t="s">
        <v>31</v>
      </c>
      <c r="G281" s="8">
        <v>59.830556000000001</v>
      </c>
      <c r="H281" s="8">
        <v>10.522221999999999</v>
      </c>
      <c r="I281" s="8">
        <v>5</v>
      </c>
      <c r="J281" s="20">
        <v>5.25</v>
      </c>
      <c r="K281" s="8">
        <v>23.43</v>
      </c>
      <c r="N281" s="8">
        <v>6.73</v>
      </c>
      <c r="V281" s="10" t="s">
        <v>11</v>
      </c>
      <c r="W281" s="10">
        <v>1979</v>
      </c>
      <c r="X281" s="10" t="s">
        <v>12</v>
      </c>
      <c r="Y281" s="10"/>
      <c r="Z281" s="10"/>
      <c r="AA281" s="10"/>
      <c r="AB281" s="26" t="s">
        <v>13</v>
      </c>
    </row>
    <row r="282" spans="1:28">
      <c r="A282" s="9" t="s">
        <v>316</v>
      </c>
      <c r="C282" s="8" t="s">
        <v>17</v>
      </c>
      <c r="D282" s="8" t="s">
        <v>31</v>
      </c>
      <c r="G282" s="8">
        <v>59.830556000000001</v>
      </c>
      <c r="H282" s="8">
        <v>10.522221999999999</v>
      </c>
      <c r="I282" s="8">
        <v>10</v>
      </c>
      <c r="J282" s="20">
        <v>7.5</v>
      </c>
      <c r="K282" s="8">
        <v>26.41</v>
      </c>
      <c r="N282" s="8">
        <v>5.5</v>
      </c>
      <c r="V282" s="10" t="s">
        <v>11</v>
      </c>
      <c r="W282" s="10">
        <v>1979</v>
      </c>
      <c r="X282" s="10" t="s">
        <v>12</v>
      </c>
      <c r="Y282" s="10"/>
      <c r="Z282" s="10"/>
      <c r="AA282" s="10"/>
      <c r="AB282" s="26" t="s">
        <v>13</v>
      </c>
    </row>
    <row r="283" spans="1:28">
      <c r="A283" s="9" t="s">
        <v>316</v>
      </c>
      <c r="C283" s="8" t="s">
        <v>17</v>
      </c>
      <c r="D283" s="8" t="s">
        <v>31</v>
      </c>
      <c r="G283" s="8">
        <v>59.830556000000001</v>
      </c>
      <c r="H283" s="8">
        <v>10.522221999999999</v>
      </c>
      <c r="I283" s="8">
        <v>15</v>
      </c>
      <c r="J283" s="20">
        <v>8.73</v>
      </c>
      <c r="K283" s="8">
        <v>28.15</v>
      </c>
      <c r="N283" s="8">
        <v>4.6900000000000004</v>
      </c>
      <c r="V283" s="10" t="s">
        <v>11</v>
      </c>
      <c r="W283" s="10">
        <v>1979</v>
      </c>
      <c r="X283" s="10" t="s">
        <v>12</v>
      </c>
      <c r="Y283" s="10"/>
      <c r="Z283" s="10"/>
      <c r="AA283" s="10"/>
      <c r="AB283" s="26" t="s">
        <v>13</v>
      </c>
    </row>
    <row r="284" spans="1:28">
      <c r="A284" s="9" t="s">
        <v>316</v>
      </c>
      <c r="C284" s="8" t="s">
        <v>17</v>
      </c>
      <c r="D284" s="8" t="s">
        <v>31</v>
      </c>
      <c r="G284" s="8">
        <v>59.830556000000001</v>
      </c>
      <c r="H284" s="8">
        <v>10.522221999999999</v>
      </c>
      <c r="I284" s="8">
        <v>20</v>
      </c>
      <c r="J284" s="20">
        <v>9.77</v>
      </c>
      <c r="K284" s="8">
        <v>30.24</v>
      </c>
      <c r="N284" s="8">
        <v>2.74</v>
      </c>
      <c r="V284" s="10" t="s">
        <v>11</v>
      </c>
      <c r="W284" s="10">
        <v>1979</v>
      </c>
      <c r="X284" s="10" t="s">
        <v>12</v>
      </c>
      <c r="Y284" s="10"/>
      <c r="Z284" s="10"/>
      <c r="AA284" s="10"/>
      <c r="AB284" s="26" t="s">
        <v>13</v>
      </c>
    </row>
    <row r="285" spans="1:28">
      <c r="A285" s="9" t="s">
        <v>316</v>
      </c>
      <c r="C285" s="8" t="s">
        <v>17</v>
      </c>
      <c r="D285" s="8" t="s">
        <v>31</v>
      </c>
      <c r="G285" s="8">
        <v>59.830556000000001</v>
      </c>
      <c r="H285" s="8">
        <v>10.522221999999999</v>
      </c>
      <c r="I285" s="8">
        <v>30</v>
      </c>
      <c r="J285" s="20">
        <v>8.8000000000000007</v>
      </c>
      <c r="K285" s="8">
        <v>32.07</v>
      </c>
      <c r="N285" s="8">
        <v>2.08</v>
      </c>
      <c r="V285" s="10" t="s">
        <v>11</v>
      </c>
      <c r="W285" s="10">
        <v>1979</v>
      </c>
      <c r="X285" s="10" t="s">
        <v>12</v>
      </c>
      <c r="Y285" s="10"/>
      <c r="Z285" s="10"/>
      <c r="AA285" s="10"/>
      <c r="AB285" s="26" t="s">
        <v>13</v>
      </c>
    </row>
    <row r="286" spans="1:28">
      <c r="A286" s="9" t="s">
        <v>316</v>
      </c>
      <c r="C286" s="8" t="s">
        <v>17</v>
      </c>
      <c r="D286" s="8" t="s">
        <v>31</v>
      </c>
      <c r="G286" s="8">
        <v>59.830556000000001</v>
      </c>
      <c r="H286" s="8">
        <v>10.522221999999999</v>
      </c>
      <c r="I286" s="8">
        <v>40</v>
      </c>
      <c r="J286" s="20">
        <v>7.83</v>
      </c>
      <c r="K286" s="8">
        <v>32.51</v>
      </c>
      <c r="N286" s="8">
        <v>1.48</v>
      </c>
      <c r="V286" s="10" t="s">
        <v>11</v>
      </c>
      <c r="W286" s="10">
        <v>1979</v>
      </c>
      <c r="X286" s="10" t="s">
        <v>12</v>
      </c>
      <c r="Y286" s="10"/>
      <c r="Z286" s="10"/>
      <c r="AA286" s="10"/>
      <c r="AB286" s="26" t="s">
        <v>13</v>
      </c>
    </row>
    <row r="287" spans="1:28">
      <c r="A287" s="9" t="s">
        <v>322</v>
      </c>
      <c r="C287" s="8" t="s">
        <v>17</v>
      </c>
      <c r="D287" s="8" t="s">
        <v>32</v>
      </c>
      <c r="G287" s="8">
        <v>59.836111000000002</v>
      </c>
      <c r="H287" s="8">
        <v>10.7</v>
      </c>
      <c r="I287" s="8">
        <v>5</v>
      </c>
      <c r="J287" s="20">
        <v>6.36</v>
      </c>
      <c r="K287" s="8">
        <v>24.92</v>
      </c>
      <c r="N287" s="8">
        <v>6.23</v>
      </c>
      <c r="V287" s="10" t="s">
        <v>11</v>
      </c>
      <c r="W287" s="10">
        <v>1979</v>
      </c>
      <c r="X287" s="10" t="s">
        <v>12</v>
      </c>
      <c r="Y287" s="10"/>
      <c r="Z287" s="10"/>
      <c r="AA287" s="10"/>
      <c r="AB287" s="26" t="s">
        <v>13</v>
      </c>
    </row>
    <row r="288" spans="1:28">
      <c r="A288" s="9" t="s">
        <v>322</v>
      </c>
      <c r="C288" s="8" t="s">
        <v>17</v>
      </c>
      <c r="D288" s="8" t="s">
        <v>32</v>
      </c>
      <c r="G288" s="8">
        <v>59.836111000000002</v>
      </c>
      <c r="H288" s="8">
        <v>10.7</v>
      </c>
      <c r="I288" s="8">
        <v>10</v>
      </c>
      <c r="J288" s="20">
        <v>7.83</v>
      </c>
      <c r="K288" s="8">
        <v>26.78</v>
      </c>
      <c r="N288" s="8">
        <v>5.29</v>
      </c>
      <c r="V288" s="10" t="s">
        <v>11</v>
      </c>
      <c r="W288" s="10">
        <v>1979</v>
      </c>
      <c r="X288" s="10" t="s">
        <v>12</v>
      </c>
      <c r="Y288" s="10"/>
      <c r="Z288" s="10"/>
      <c r="AA288" s="10"/>
      <c r="AB288" s="26" t="s">
        <v>13</v>
      </c>
    </row>
    <row r="289" spans="1:28">
      <c r="A289" s="9" t="s">
        <v>322</v>
      </c>
      <c r="C289" s="8" t="s">
        <v>17</v>
      </c>
      <c r="D289" s="8" t="s">
        <v>32</v>
      </c>
      <c r="G289" s="8">
        <v>59.836111000000002</v>
      </c>
      <c r="H289" s="8">
        <v>10.7</v>
      </c>
      <c r="I289" s="8">
        <v>15</v>
      </c>
      <c r="J289" s="20">
        <v>9.14</v>
      </c>
      <c r="K289" s="8">
        <v>28.84</v>
      </c>
      <c r="N289" s="8">
        <v>4.1900000000000004</v>
      </c>
      <c r="V289" s="10" t="s">
        <v>11</v>
      </c>
      <c r="W289" s="10">
        <v>1979</v>
      </c>
      <c r="X289" s="10" t="s">
        <v>12</v>
      </c>
      <c r="Y289" s="10"/>
      <c r="Z289" s="10"/>
      <c r="AA289" s="10"/>
      <c r="AB289" s="26" t="s">
        <v>13</v>
      </c>
    </row>
    <row r="290" spans="1:28">
      <c r="A290" s="9" t="s">
        <v>322</v>
      </c>
      <c r="C290" s="8" t="s">
        <v>17</v>
      </c>
      <c r="D290" s="8" t="s">
        <v>32</v>
      </c>
      <c r="G290" s="8">
        <v>59.836111000000002</v>
      </c>
      <c r="H290" s="8">
        <v>10.7</v>
      </c>
      <c r="I290" s="8">
        <v>20</v>
      </c>
      <c r="J290" s="20">
        <v>9.8800000000000008</v>
      </c>
      <c r="K290" s="8">
        <v>30.66</v>
      </c>
      <c r="N290" s="8">
        <v>2.0299999999999998</v>
      </c>
      <c r="V290" s="10" t="s">
        <v>11</v>
      </c>
      <c r="W290" s="10">
        <v>1979</v>
      </c>
      <c r="X290" s="10" t="s">
        <v>12</v>
      </c>
      <c r="Y290" s="10"/>
      <c r="Z290" s="10"/>
      <c r="AA290" s="10"/>
      <c r="AB290" s="26" t="s">
        <v>13</v>
      </c>
    </row>
    <row r="291" spans="1:28">
      <c r="A291" s="9" t="s">
        <v>322</v>
      </c>
      <c r="C291" s="8" t="s">
        <v>17</v>
      </c>
      <c r="D291" s="8" t="s">
        <v>32</v>
      </c>
      <c r="G291" s="8">
        <v>59.836111000000002</v>
      </c>
      <c r="H291" s="8">
        <v>10.7</v>
      </c>
      <c r="I291" s="8">
        <v>30</v>
      </c>
      <c r="J291" s="20">
        <v>8.27</v>
      </c>
      <c r="K291" s="8">
        <v>32.11</v>
      </c>
      <c r="N291" s="8">
        <v>0.98</v>
      </c>
      <c r="V291" s="10" t="s">
        <v>11</v>
      </c>
      <c r="W291" s="10">
        <v>1979</v>
      </c>
      <c r="X291" s="10" t="s">
        <v>12</v>
      </c>
      <c r="Y291" s="10"/>
      <c r="Z291" s="10"/>
      <c r="AA291" s="10"/>
      <c r="AB291" s="26" t="s">
        <v>13</v>
      </c>
    </row>
    <row r="292" spans="1:28">
      <c r="A292" s="9" t="s">
        <v>322</v>
      </c>
      <c r="C292" s="8" t="s">
        <v>17</v>
      </c>
      <c r="D292" s="8" t="s">
        <v>32</v>
      </c>
      <c r="G292" s="8">
        <v>59.836111000000002</v>
      </c>
      <c r="H292" s="8">
        <v>10.7</v>
      </c>
      <c r="I292" s="8">
        <v>40</v>
      </c>
      <c r="J292" s="20">
        <v>7.6</v>
      </c>
      <c r="K292" s="8">
        <v>33.07</v>
      </c>
      <c r="N292" s="8">
        <v>0.56000000000000005</v>
      </c>
      <c r="V292" s="10" t="s">
        <v>11</v>
      </c>
      <c r="W292" s="10">
        <v>1979</v>
      </c>
      <c r="X292" s="10" t="s">
        <v>12</v>
      </c>
      <c r="Y292" s="10"/>
      <c r="Z292" s="10"/>
      <c r="AA292" s="10"/>
      <c r="AB292" s="26" t="s">
        <v>13</v>
      </c>
    </row>
    <row r="293" spans="1:28">
      <c r="A293" s="9" t="s">
        <v>322</v>
      </c>
      <c r="C293" s="8" t="s">
        <v>17</v>
      </c>
      <c r="D293" s="8" t="s">
        <v>32</v>
      </c>
      <c r="G293" s="8">
        <v>59.836111000000002</v>
      </c>
      <c r="H293" s="8">
        <v>10.7</v>
      </c>
      <c r="I293" s="8">
        <v>50</v>
      </c>
      <c r="J293" s="20">
        <v>7.33</v>
      </c>
      <c r="K293" s="8">
        <v>32.950000000000003</v>
      </c>
      <c r="N293" s="8">
        <v>0.37</v>
      </c>
      <c r="V293" s="10" t="s">
        <v>11</v>
      </c>
      <c r="W293" s="10">
        <v>1979</v>
      </c>
      <c r="X293" s="10" t="s">
        <v>12</v>
      </c>
      <c r="Y293" s="10"/>
      <c r="Z293" s="10"/>
      <c r="AA293" s="10"/>
      <c r="AB293" s="26" t="s">
        <v>13</v>
      </c>
    </row>
    <row r="294" spans="1:28">
      <c r="A294" s="9" t="s">
        <v>322</v>
      </c>
      <c r="C294" s="8" t="s">
        <v>17</v>
      </c>
      <c r="D294" s="8" t="s">
        <v>32</v>
      </c>
      <c r="G294" s="8">
        <v>59.836111000000002</v>
      </c>
      <c r="H294" s="8">
        <v>10.7</v>
      </c>
      <c r="I294" s="8">
        <v>60</v>
      </c>
      <c r="J294" s="20">
        <v>7.19</v>
      </c>
      <c r="K294" s="8">
        <v>33.04</v>
      </c>
      <c r="N294" s="8">
        <v>0.42</v>
      </c>
      <c r="V294" s="10" t="s">
        <v>11</v>
      </c>
      <c r="W294" s="10">
        <v>1979</v>
      </c>
      <c r="X294" s="10" t="s">
        <v>12</v>
      </c>
      <c r="Y294" s="10"/>
      <c r="Z294" s="10"/>
      <c r="AA294" s="10"/>
      <c r="AB294" s="26" t="s">
        <v>13</v>
      </c>
    </row>
    <row r="295" spans="1:28">
      <c r="A295" s="9" t="s">
        <v>322</v>
      </c>
      <c r="C295" s="8" t="s">
        <v>17</v>
      </c>
      <c r="D295" s="8" t="s">
        <v>32</v>
      </c>
      <c r="G295" s="8">
        <v>59.836111000000002</v>
      </c>
      <c r="H295" s="8">
        <v>10.7</v>
      </c>
      <c r="I295" s="8">
        <v>70</v>
      </c>
      <c r="J295" s="20">
        <v>7.02</v>
      </c>
      <c r="K295" s="8">
        <v>33.61</v>
      </c>
      <c r="N295" s="8">
        <v>0.14000000000000001</v>
      </c>
      <c r="V295" s="10" t="s">
        <v>11</v>
      </c>
      <c r="W295" s="10">
        <v>1979</v>
      </c>
      <c r="X295" s="10" t="s">
        <v>12</v>
      </c>
      <c r="Y295" s="10"/>
      <c r="Z295" s="10"/>
      <c r="AA295" s="10"/>
      <c r="AB295" s="26" t="s">
        <v>13</v>
      </c>
    </row>
    <row r="296" spans="1:28">
      <c r="A296" s="9" t="s">
        <v>322</v>
      </c>
      <c r="C296" s="8" t="s">
        <v>17</v>
      </c>
      <c r="D296" s="8" t="s">
        <v>32</v>
      </c>
      <c r="G296" s="8">
        <v>59.836111000000002</v>
      </c>
      <c r="H296" s="8">
        <v>10.7</v>
      </c>
      <c r="I296" s="8">
        <v>80</v>
      </c>
      <c r="J296" s="20">
        <v>6.74</v>
      </c>
      <c r="K296" s="8">
        <v>33.409999999999997</v>
      </c>
      <c r="N296" s="8" t="s">
        <v>18</v>
      </c>
      <c r="V296" s="10" t="s">
        <v>11</v>
      </c>
      <c r="W296" s="10">
        <v>1979</v>
      </c>
      <c r="X296" s="10" t="s">
        <v>12</v>
      </c>
      <c r="Y296" s="10"/>
      <c r="Z296" s="10"/>
      <c r="AA296" s="10"/>
      <c r="AB296" s="26" t="s">
        <v>13</v>
      </c>
    </row>
    <row r="297" spans="1:28">
      <c r="A297" s="9" t="s">
        <v>322</v>
      </c>
      <c r="C297" s="8" t="s">
        <v>17</v>
      </c>
      <c r="D297" s="8" t="s">
        <v>32</v>
      </c>
      <c r="G297" s="8">
        <v>59.836111000000002</v>
      </c>
      <c r="H297" s="8">
        <v>10.7</v>
      </c>
      <c r="I297" s="8">
        <v>90</v>
      </c>
      <c r="J297" s="20">
        <v>6.66</v>
      </c>
      <c r="K297" s="8">
        <v>33.47</v>
      </c>
      <c r="N297" s="8" t="s">
        <v>18</v>
      </c>
      <c r="V297" s="10" t="s">
        <v>11</v>
      </c>
      <c r="W297" s="10">
        <v>1979</v>
      </c>
      <c r="X297" s="10" t="s">
        <v>12</v>
      </c>
      <c r="Y297" s="10"/>
      <c r="Z297" s="10"/>
      <c r="AA297" s="10"/>
      <c r="AB297" s="26" t="s">
        <v>13</v>
      </c>
    </row>
    <row r="298" spans="1:28">
      <c r="A298" s="9" t="s">
        <v>322</v>
      </c>
      <c r="C298" s="8" t="s">
        <v>17</v>
      </c>
      <c r="D298" s="8" t="s">
        <v>32</v>
      </c>
      <c r="G298" s="8">
        <v>59.836111000000002</v>
      </c>
      <c r="H298" s="8">
        <v>10.7</v>
      </c>
      <c r="I298" s="8">
        <v>100</v>
      </c>
      <c r="J298" s="20">
        <v>6.63</v>
      </c>
      <c r="K298" s="8">
        <v>33.49</v>
      </c>
      <c r="N298" s="8" t="s">
        <v>18</v>
      </c>
      <c r="V298" s="10" t="s">
        <v>11</v>
      </c>
      <c r="W298" s="10">
        <v>1979</v>
      </c>
      <c r="X298" s="10" t="s">
        <v>12</v>
      </c>
      <c r="Y298" s="10"/>
      <c r="Z298" s="10"/>
      <c r="AA298" s="10"/>
      <c r="AB298" s="26" t="s">
        <v>13</v>
      </c>
    </row>
    <row r="299" spans="1:28">
      <c r="A299" s="9" t="s">
        <v>323</v>
      </c>
      <c r="C299" s="8" t="s">
        <v>17</v>
      </c>
      <c r="D299" s="8" t="s">
        <v>32</v>
      </c>
      <c r="G299" s="8">
        <v>59.836111000000002</v>
      </c>
      <c r="H299" s="8">
        <v>10.7</v>
      </c>
      <c r="I299" s="8">
        <v>5</v>
      </c>
      <c r="J299" s="20">
        <v>18.29</v>
      </c>
      <c r="K299" s="8">
        <v>24.56</v>
      </c>
      <c r="N299" s="8">
        <v>6.4</v>
      </c>
      <c r="V299" s="10" t="s">
        <v>11</v>
      </c>
      <c r="W299" s="10">
        <v>1979</v>
      </c>
      <c r="X299" s="10" t="s">
        <v>12</v>
      </c>
      <c r="Y299" s="10"/>
      <c r="Z299" s="10"/>
      <c r="AA299" s="10"/>
      <c r="AB299" s="26" t="s">
        <v>13</v>
      </c>
    </row>
    <row r="300" spans="1:28">
      <c r="A300" s="9" t="s">
        <v>323</v>
      </c>
      <c r="C300" s="8" t="s">
        <v>17</v>
      </c>
      <c r="D300" s="8" t="s">
        <v>32</v>
      </c>
      <c r="G300" s="8">
        <v>59.836111000000002</v>
      </c>
      <c r="H300" s="8">
        <v>10.7</v>
      </c>
      <c r="I300" s="8">
        <v>10</v>
      </c>
      <c r="J300" s="20">
        <v>15.13</v>
      </c>
      <c r="K300" s="8">
        <v>24.92</v>
      </c>
      <c r="N300" s="8">
        <v>4.9400000000000004</v>
      </c>
      <c r="V300" s="10" t="s">
        <v>11</v>
      </c>
      <c r="W300" s="10">
        <v>1979</v>
      </c>
      <c r="X300" s="10" t="s">
        <v>12</v>
      </c>
      <c r="Y300" s="10"/>
      <c r="Z300" s="10"/>
      <c r="AA300" s="10"/>
      <c r="AB300" s="26" t="s">
        <v>13</v>
      </c>
    </row>
    <row r="301" spans="1:28">
      <c r="A301" s="9" t="s">
        <v>323</v>
      </c>
      <c r="C301" s="8" t="s">
        <v>17</v>
      </c>
      <c r="D301" s="8" t="s">
        <v>32</v>
      </c>
      <c r="G301" s="8">
        <v>59.836111000000002</v>
      </c>
      <c r="H301" s="8">
        <v>10.7</v>
      </c>
      <c r="I301" s="8">
        <v>15</v>
      </c>
      <c r="J301" s="20">
        <v>6.83</v>
      </c>
      <c r="K301" s="8">
        <v>30.44</v>
      </c>
      <c r="N301" s="8">
        <v>1.08</v>
      </c>
      <c r="V301" s="10" t="s">
        <v>11</v>
      </c>
      <c r="W301" s="10">
        <v>1979</v>
      </c>
      <c r="X301" s="10" t="s">
        <v>12</v>
      </c>
      <c r="Y301" s="10"/>
      <c r="Z301" s="10"/>
      <c r="AA301" s="10"/>
      <c r="AB301" s="26" t="s">
        <v>13</v>
      </c>
    </row>
    <row r="302" spans="1:28">
      <c r="A302" s="9" t="s">
        <v>323</v>
      </c>
      <c r="C302" s="8" t="s">
        <v>17</v>
      </c>
      <c r="D302" s="8" t="s">
        <v>32</v>
      </c>
      <c r="G302" s="8">
        <v>59.836111000000002</v>
      </c>
      <c r="H302" s="8">
        <v>10.7</v>
      </c>
      <c r="I302" s="8">
        <v>20</v>
      </c>
      <c r="J302" s="20">
        <v>6.82</v>
      </c>
      <c r="K302" s="8">
        <v>31.94</v>
      </c>
      <c r="N302" s="8">
        <v>1.61</v>
      </c>
      <c r="V302" s="10" t="s">
        <v>11</v>
      </c>
      <c r="W302" s="10">
        <v>1979</v>
      </c>
      <c r="X302" s="10" t="s">
        <v>12</v>
      </c>
      <c r="Y302" s="10"/>
      <c r="Z302" s="10"/>
      <c r="AA302" s="10"/>
      <c r="AB302" s="26" t="s">
        <v>13</v>
      </c>
    </row>
    <row r="303" spans="1:28">
      <c r="A303" s="9" t="s">
        <v>323</v>
      </c>
      <c r="C303" s="8" t="s">
        <v>17</v>
      </c>
      <c r="D303" s="8" t="s">
        <v>32</v>
      </c>
      <c r="G303" s="8">
        <v>59.836111000000002</v>
      </c>
      <c r="H303" s="8">
        <v>10.7</v>
      </c>
      <c r="I303" s="8">
        <v>30</v>
      </c>
      <c r="J303" s="20">
        <v>7.15</v>
      </c>
      <c r="K303" s="8">
        <v>32.68</v>
      </c>
      <c r="N303" s="8">
        <v>1.25</v>
      </c>
      <c r="V303" s="10" t="s">
        <v>11</v>
      </c>
      <c r="W303" s="10">
        <v>1979</v>
      </c>
      <c r="X303" s="10" t="s">
        <v>12</v>
      </c>
      <c r="Y303" s="10"/>
      <c r="Z303" s="10"/>
      <c r="AA303" s="10"/>
      <c r="AB303" s="26" t="s">
        <v>13</v>
      </c>
    </row>
    <row r="304" spans="1:28">
      <c r="A304" s="9" t="s">
        <v>323</v>
      </c>
      <c r="C304" s="8" t="s">
        <v>17</v>
      </c>
      <c r="D304" s="8" t="s">
        <v>32</v>
      </c>
      <c r="G304" s="8">
        <v>59.836111000000002</v>
      </c>
      <c r="H304" s="8">
        <v>10.7</v>
      </c>
      <c r="I304" s="8">
        <v>50</v>
      </c>
      <c r="J304" s="20">
        <v>7.22</v>
      </c>
      <c r="K304" s="8">
        <v>33.07</v>
      </c>
      <c r="N304" s="8">
        <v>2.4700000000000002</v>
      </c>
      <c r="V304" s="10" t="s">
        <v>11</v>
      </c>
      <c r="W304" s="10">
        <v>1979</v>
      </c>
      <c r="X304" s="10" t="s">
        <v>12</v>
      </c>
      <c r="Y304" s="10"/>
      <c r="Z304" s="10"/>
      <c r="AA304" s="10"/>
      <c r="AB304" s="26" t="s">
        <v>13</v>
      </c>
    </row>
    <row r="305" spans="1:28">
      <c r="A305" s="9" t="s">
        <v>323</v>
      </c>
      <c r="C305" s="8" t="s">
        <v>17</v>
      </c>
      <c r="D305" s="8" t="s">
        <v>32</v>
      </c>
      <c r="G305" s="8">
        <v>59.836111000000002</v>
      </c>
      <c r="H305" s="8">
        <v>10.7</v>
      </c>
      <c r="I305" s="8">
        <v>70</v>
      </c>
      <c r="J305" s="20" t="s">
        <v>18</v>
      </c>
      <c r="K305" s="8">
        <v>33.36</v>
      </c>
      <c r="N305" s="8">
        <v>0.94</v>
      </c>
      <c r="V305" s="10" t="s">
        <v>11</v>
      </c>
      <c r="W305" s="10">
        <v>1979</v>
      </c>
      <c r="X305" s="10" t="s">
        <v>12</v>
      </c>
      <c r="Y305" s="10"/>
      <c r="Z305" s="10"/>
      <c r="AA305" s="10"/>
      <c r="AB305" s="26" t="s">
        <v>13</v>
      </c>
    </row>
    <row r="306" spans="1:28">
      <c r="A306" s="9" t="s">
        <v>323</v>
      </c>
      <c r="C306" s="8" t="s">
        <v>17</v>
      </c>
      <c r="D306" s="8" t="s">
        <v>32</v>
      </c>
      <c r="G306" s="8">
        <v>59.836111000000002</v>
      </c>
      <c r="H306" s="8">
        <v>10.7</v>
      </c>
      <c r="I306" s="8">
        <v>100</v>
      </c>
      <c r="J306" s="20">
        <v>6.58</v>
      </c>
      <c r="K306" s="8">
        <v>33.53</v>
      </c>
      <c r="N306" s="8" t="s">
        <v>18</v>
      </c>
      <c r="V306" s="10" t="s">
        <v>11</v>
      </c>
      <c r="W306" s="10">
        <v>1979</v>
      </c>
      <c r="X306" s="10" t="s">
        <v>12</v>
      </c>
      <c r="Y306" s="10"/>
      <c r="Z306" s="10"/>
      <c r="AA306" s="10"/>
      <c r="AB306" s="26" t="s">
        <v>13</v>
      </c>
    </row>
    <row r="307" spans="1:28">
      <c r="A307" s="9" t="s">
        <v>323</v>
      </c>
      <c r="C307" s="8" t="s">
        <v>17</v>
      </c>
      <c r="D307" s="8" t="s">
        <v>33</v>
      </c>
      <c r="G307" s="8">
        <v>59.836111000000002</v>
      </c>
      <c r="H307" s="8">
        <v>10.713889</v>
      </c>
      <c r="I307" s="8">
        <v>5</v>
      </c>
      <c r="J307" s="20" t="s">
        <v>18</v>
      </c>
      <c r="K307" s="8" t="s">
        <v>18</v>
      </c>
      <c r="N307" s="8">
        <v>6.38</v>
      </c>
      <c r="V307" s="10" t="s">
        <v>11</v>
      </c>
      <c r="W307" s="10">
        <v>1979</v>
      </c>
      <c r="X307" s="10" t="s">
        <v>12</v>
      </c>
      <c r="Y307" s="10"/>
      <c r="Z307" s="10"/>
      <c r="AA307" s="10"/>
      <c r="AB307" s="26" t="s">
        <v>13</v>
      </c>
    </row>
    <row r="308" spans="1:28">
      <c r="A308" s="9" t="s">
        <v>323</v>
      </c>
      <c r="C308" s="8" t="s">
        <v>17</v>
      </c>
      <c r="D308" s="8" t="s">
        <v>33</v>
      </c>
      <c r="G308" s="8">
        <v>59.836111000000002</v>
      </c>
      <c r="H308" s="8">
        <v>10.713889</v>
      </c>
      <c r="I308" s="8">
        <v>10</v>
      </c>
      <c r="J308" s="20" t="s">
        <v>18</v>
      </c>
      <c r="K308" s="8">
        <v>24.67</v>
      </c>
      <c r="N308" s="8">
        <v>5.77</v>
      </c>
      <c r="V308" s="10" t="s">
        <v>11</v>
      </c>
      <c r="W308" s="10">
        <v>1979</v>
      </c>
      <c r="X308" s="10" t="s">
        <v>12</v>
      </c>
      <c r="Y308" s="10"/>
      <c r="Z308" s="10"/>
      <c r="AA308" s="10"/>
      <c r="AB308" s="26" t="s">
        <v>13</v>
      </c>
    </row>
    <row r="309" spans="1:28">
      <c r="A309" s="9" t="s">
        <v>323</v>
      </c>
      <c r="C309" s="8" t="s">
        <v>17</v>
      </c>
      <c r="D309" s="8" t="s">
        <v>33</v>
      </c>
      <c r="G309" s="8">
        <v>59.836111000000002</v>
      </c>
      <c r="H309" s="8">
        <v>10.713889</v>
      </c>
      <c r="I309" s="8">
        <v>15</v>
      </c>
      <c r="J309" s="20" t="s">
        <v>18</v>
      </c>
      <c r="K309" s="8">
        <v>29.61</v>
      </c>
      <c r="N309" s="8">
        <v>1.41</v>
      </c>
      <c r="V309" s="10" t="s">
        <v>11</v>
      </c>
      <c r="W309" s="10">
        <v>1979</v>
      </c>
      <c r="X309" s="10" t="s">
        <v>12</v>
      </c>
      <c r="Y309" s="10"/>
      <c r="Z309" s="10"/>
      <c r="AA309" s="10"/>
      <c r="AB309" s="26" t="s">
        <v>13</v>
      </c>
    </row>
    <row r="310" spans="1:28">
      <c r="A310" s="9" t="s">
        <v>323</v>
      </c>
      <c r="C310" s="8" t="s">
        <v>17</v>
      </c>
      <c r="D310" s="8" t="s">
        <v>33</v>
      </c>
      <c r="G310" s="8">
        <v>59.836111000000002</v>
      </c>
      <c r="H310" s="8">
        <v>10.713889</v>
      </c>
      <c r="I310" s="8">
        <v>20</v>
      </c>
      <c r="J310" s="20" t="s">
        <v>18</v>
      </c>
      <c r="K310" s="8">
        <v>31.89</v>
      </c>
      <c r="N310" s="8">
        <v>1.37</v>
      </c>
      <c r="V310" s="10" t="s">
        <v>11</v>
      </c>
      <c r="W310" s="10">
        <v>1979</v>
      </c>
      <c r="X310" s="10" t="s">
        <v>12</v>
      </c>
      <c r="Y310" s="10"/>
      <c r="Z310" s="10"/>
      <c r="AA310" s="10"/>
      <c r="AB310" s="26" t="s">
        <v>13</v>
      </c>
    </row>
    <row r="311" spans="1:28">
      <c r="A311" s="9" t="s">
        <v>323</v>
      </c>
      <c r="C311" s="8" t="s">
        <v>17</v>
      </c>
      <c r="D311" s="8" t="s">
        <v>33</v>
      </c>
      <c r="G311" s="8">
        <v>59.836111000000002</v>
      </c>
      <c r="H311" s="8">
        <v>10.713889</v>
      </c>
      <c r="I311" s="8">
        <v>30</v>
      </c>
      <c r="J311" s="20">
        <v>6.91</v>
      </c>
      <c r="K311" s="8">
        <v>32.75</v>
      </c>
      <c r="N311" s="8">
        <v>1.1000000000000001</v>
      </c>
      <c r="V311" s="10" t="s">
        <v>11</v>
      </c>
      <c r="W311" s="10">
        <v>1979</v>
      </c>
      <c r="X311" s="10" t="s">
        <v>12</v>
      </c>
      <c r="Y311" s="10"/>
      <c r="Z311" s="10"/>
      <c r="AA311" s="10"/>
      <c r="AB311" s="26" t="s">
        <v>13</v>
      </c>
    </row>
    <row r="312" spans="1:28">
      <c r="A312" s="9" t="s">
        <v>322</v>
      </c>
      <c r="C312" s="8" t="s">
        <v>17</v>
      </c>
      <c r="D312" s="8" t="s">
        <v>33</v>
      </c>
      <c r="G312" s="8">
        <v>59.836111000000002</v>
      </c>
      <c r="H312" s="8">
        <v>10.713889</v>
      </c>
      <c r="I312" s="8">
        <v>5</v>
      </c>
      <c r="J312" s="20">
        <v>6.37</v>
      </c>
      <c r="K312" s="8">
        <v>24.93</v>
      </c>
      <c r="N312" s="8">
        <v>6.24</v>
      </c>
      <c r="V312" s="10" t="s">
        <v>11</v>
      </c>
      <c r="W312" s="10">
        <v>1979</v>
      </c>
      <c r="X312" s="10" t="s">
        <v>12</v>
      </c>
      <c r="Y312" s="10"/>
      <c r="Z312" s="10"/>
      <c r="AA312" s="10"/>
      <c r="AB312" s="26" t="s">
        <v>13</v>
      </c>
    </row>
    <row r="313" spans="1:28">
      <c r="A313" s="9" t="s">
        <v>322</v>
      </c>
      <c r="C313" s="8" t="s">
        <v>17</v>
      </c>
      <c r="D313" s="8" t="s">
        <v>33</v>
      </c>
      <c r="G313" s="8">
        <v>59.836111000000002</v>
      </c>
      <c r="H313" s="8">
        <v>10.713889</v>
      </c>
      <c r="I313" s="8">
        <v>10</v>
      </c>
      <c r="J313" s="20">
        <v>7.71</v>
      </c>
      <c r="K313" s="8">
        <v>26.59</v>
      </c>
      <c r="N313" s="8">
        <v>5.38</v>
      </c>
      <c r="V313" s="10" t="s">
        <v>11</v>
      </c>
      <c r="W313" s="10">
        <v>1979</v>
      </c>
      <c r="X313" s="10" t="s">
        <v>12</v>
      </c>
      <c r="Y313" s="10"/>
      <c r="Z313" s="10"/>
      <c r="AA313" s="10"/>
      <c r="AB313" s="26" t="s">
        <v>13</v>
      </c>
    </row>
    <row r="314" spans="1:28">
      <c r="A314" s="9" t="s">
        <v>322</v>
      </c>
      <c r="C314" s="8" t="s">
        <v>17</v>
      </c>
      <c r="D314" s="8" t="s">
        <v>33</v>
      </c>
      <c r="G314" s="8">
        <v>59.836111000000002</v>
      </c>
      <c r="H314" s="8">
        <v>10.713889</v>
      </c>
      <c r="I314" s="8">
        <v>15</v>
      </c>
      <c r="J314" s="20">
        <v>9.0399999999999991</v>
      </c>
      <c r="K314" s="8">
        <v>28.75</v>
      </c>
      <c r="N314" s="8">
        <v>4.29</v>
      </c>
      <c r="V314" s="10" t="s">
        <v>11</v>
      </c>
      <c r="W314" s="10">
        <v>1979</v>
      </c>
      <c r="X314" s="10" t="s">
        <v>12</v>
      </c>
      <c r="Y314" s="10"/>
      <c r="Z314" s="10"/>
      <c r="AA314" s="10"/>
      <c r="AB314" s="26" t="s">
        <v>13</v>
      </c>
    </row>
    <row r="315" spans="1:28">
      <c r="A315" s="9" t="s">
        <v>322</v>
      </c>
      <c r="C315" s="8" t="s">
        <v>17</v>
      </c>
      <c r="D315" s="8" t="s">
        <v>33</v>
      </c>
      <c r="G315" s="8">
        <v>59.836111000000002</v>
      </c>
      <c r="H315" s="8">
        <v>10.713889</v>
      </c>
      <c r="I315" s="8">
        <v>20</v>
      </c>
      <c r="J315" s="20">
        <v>9.86</v>
      </c>
      <c r="K315" s="8">
        <v>30.58</v>
      </c>
      <c r="N315" s="8">
        <v>2.0299999999999998</v>
      </c>
      <c r="V315" s="10" t="s">
        <v>11</v>
      </c>
      <c r="W315" s="10">
        <v>1979</v>
      </c>
      <c r="X315" s="10" t="s">
        <v>12</v>
      </c>
      <c r="Y315" s="10"/>
      <c r="Z315" s="10"/>
      <c r="AA315" s="10"/>
      <c r="AB315" s="26" t="s">
        <v>13</v>
      </c>
    </row>
    <row r="316" spans="1:28">
      <c r="A316" s="9" t="s">
        <v>322</v>
      </c>
      <c r="C316" s="8" t="s">
        <v>17</v>
      </c>
      <c r="D316" s="8" t="s">
        <v>33</v>
      </c>
      <c r="G316" s="8">
        <v>59.836111000000002</v>
      </c>
      <c r="H316" s="8">
        <v>10.713889</v>
      </c>
      <c r="I316" s="8">
        <v>30</v>
      </c>
      <c r="J316" s="20">
        <v>7.92</v>
      </c>
      <c r="K316" s="8">
        <v>31.9</v>
      </c>
      <c r="N316" s="8">
        <v>0.71</v>
      </c>
      <c r="V316" s="10" t="s">
        <v>11</v>
      </c>
      <c r="W316" s="10">
        <v>1979</v>
      </c>
      <c r="X316" s="10" t="s">
        <v>12</v>
      </c>
      <c r="Y316" s="10"/>
      <c r="Z316" s="10"/>
      <c r="AA316" s="10"/>
      <c r="AB316" s="26" t="s">
        <v>13</v>
      </c>
    </row>
    <row r="317" spans="1:28">
      <c r="A317" s="9" t="s">
        <v>322</v>
      </c>
      <c r="C317" s="8" t="s">
        <v>17</v>
      </c>
      <c r="D317" s="8" t="s">
        <v>33</v>
      </c>
      <c r="G317" s="8">
        <v>59.836111000000002</v>
      </c>
      <c r="H317" s="8">
        <v>10.713889</v>
      </c>
      <c r="I317" s="8">
        <v>35</v>
      </c>
      <c r="J317" s="20">
        <v>7.66</v>
      </c>
      <c r="K317" s="8">
        <v>32.15</v>
      </c>
      <c r="N317" s="8">
        <v>0.45</v>
      </c>
      <c r="V317" s="10" t="s">
        <v>11</v>
      </c>
      <c r="W317" s="10">
        <v>1979</v>
      </c>
      <c r="X317" s="10" t="s">
        <v>12</v>
      </c>
      <c r="Y317" s="10"/>
      <c r="Z317" s="10"/>
      <c r="AA317" s="10"/>
      <c r="AB317" s="26" t="s">
        <v>13</v>
      </c>
    </row>
    <row r="318" spans="1:28">
      <c r="A318" s="9" t="s">
        <v>320</v>
      </c>
      <c r="C318" s="8" t="s">
        <v>17</v>
      </c>
      <c r="D318" s="8" t="s">
        <v>34</v>
      </c>
      <c r="G318" s="8">
        <v>59.837499999999999</v>
      </c>
      <c r="H318" s="8">
        <v>10.729167</v>
      </c>
      <c r="I318" s="8">
        <v>5</v>
      </c>
      <c r="J318" s="20">
        <v>18.66</v>
      </c>
      <c r="K318" s="20" t="s">
        <v>18</v>
      </c>
      <c r="L318" s="20"/>
      <c r="M318" s="20"/>
      <c r="N318" s="8">
        <v>6.41</v>
      </c>
      <c r="V318" s="10" t="s">
        <v>11</v>
      </c>
      <c r="W318" s="10">
        <v>1979</v>
      </c>
      <c r="X318" s="10" t="s">
        <v>12</v>
      </c>
      <c r="Y318" s="10"/>
      <c r="Z318" s="10"/>
      <c r="AA318" s="10"/>
      <c r="AB318" s="26" t="s">
        <v>13</v>
      </c>
    </row>
    <row r="319" spans="1:28">
      <c r="A319" s="9" t="s">
        <v>320</v>
      </c>
      <c r="C319" s="8" t="s">
        <v>17</v>
      </c>
      <c r="D319" s="8" t="s">
        <v>34</v>
      </c>
      <c r="G319" s="8">
        <v>59.837499999999999</v>
      </c>
      <c r="H319" s="8">
        <v>10.729167</v>
      </c>
      <c r="I319" s="8">
        <v>10</v>
      </c>
      <c r="J319" s="20">
        <v>16.440000000000001</v>
      </c>
      <c r="K319" s="20" t="s">
        <v>18</v>
      </c>
      <c r="L319" s="20"/>
      <c r="M319" s="20"/>
      <c r="N319" s="8">
        <v>5.51</v>
      </c>
      <c r="V319" s="10" t="s">
        <v>11</v>
      </c>
      <c r="W319" s="10">
        <v>1979</v>
      </c>
      <c r="X319" s="10" t="s">
        <v>12</v>
      </c>
      <c r="Y319" s="10"/>
      <c r="Z319" s="10"/>
      <c r="AA319" s="10"/>
      <c r="AB319" s="26" t="s">
        <v>13</v>
      </c>
    </row>
    <row r="320" spans="1:28">
      <c r="A320" s="9" t="s">
        <v>320</v>
      </c>
      <c r="C320" s="8" t="s">
        <v>17</v>
      </c>
      <c r="D320" s="8" t="s">
        <v>34</v>
      </c>
      <c r="G320" s="8">
        <v>59.837499999999999</v>
      </c>
      <c r="H320" s="8">
        <v>10.729167</v>
      </c>
      <c r="I320" s="8">
        <v>15</v>
      </c>
      <c r="J320" s="20">
        <v>10.039999999999999</v>
      </c>
      <c r="K320" s="20" t="s">
        <v>18</v>
      </c>
      <c r="L320" s="20"/>
      <c r="M320" s="20"/>
      <c r="N320" s="8">
        <v>1.1599999999999999</v>
      </c>
      <c r="V320" s="10" t="s">
        <v>11</v>
      </c>
      <c r="W320" s="10">
        <v>1979</v>
      </c>
      <c r="X320" s="10" t="s">
        <v>12</v>
      </c>
      <c r="Y320" s="10"/>
      <c r="Z320" s="10"/>
      <c r="AA320" s="10"/>
      <c r="AB320" s="26" t="s">
        <v>13</v>
      </c>
    </row>
    <row r="321" spans="1:28">
      <c r="A321" s="9" t="s">
        <v>322</v>
      </c>
      <c r="C321" s="8" t="s">
        <v>17</v>
      </c>
      <c r="D321" s="8" t="s">
        <v>34</v>
      </c>
      <c r="G321" s="8">
        <v>59.837499999999999</v>
      </c>
      <c r="H321" s="8">
        <v>10.729167</v>
      </c>
      <c r="I321" s="8">
        <v>5</v>
      </c>
      <c r="J321" s="20">
        <v>6.38</v>
      </c>
      <c r="K321" s="20">
        <v>24.96</v>
      </c>
      <c r="L321" s="20"/>
      <c r="M321" s="20"/>
      <c r="N321" s="8">
        <v>6.19</v>
      </c>
      <c r="V321" s="10" t="s">
        <v>11</v>
      </c>
      <c r="W321" s="10">
        <v>1979</v>
      </c>
      <c r="X321" s="10" t="s">
        <v>12</v>
      </c>
      <c r="Y321" s="10"/>
      <c r="Z321" s="10"/>
      <c r="AA321" s="10"/>
      <c r="AB321" s="26" t="s">
        <v>13</v>
      </c>
    </row>
    <row r="322" spans="1:28">
      <c r="A322" s="9" t="s">
        <v>322</v>
      </c>
      <c r="C322" s="8" t="s">
        <v>17</v>
      </c>
      <c r="D322" s="8" t="s">
        <v>34</v>
      </c>
      <c r="G322" s="8">
        <v>59.837499999999999</v>
      </c>
      <c r="H322" s="8">
        <v>10.729167</v>
      </c>
      <c r="I322" s="8">
        <v>10</v>
      </c>
      <c r="J322" s="20">
        <v>7.92</v>
      </c>
      <c r="K322" s="20">
        <v>26.92</v>
      </c>
      <c r="L322" s="20"/>
      <c r="M322" s="20"/>
      <c r="N322" s="8">
        <v>4.83</v>
      </c>
      <c r="V322" s="10" t="s">
        <v>11</v>
      </c>
      <c r="W322" s="10">
        <v>1979</v>
      </c>
      <c r="X322" s="10" t="s">
        <v>12</v>
      </c>
      <c r="Y322" s="10"/>
      <c r="Z322" s="10"/>
      <c r="AA322" s="10"/>
      <c r="AB322" s="26" t="s">
        <v>13</v>
      </c>
    </row>
    <row r="323" spans="1:28">
      <c r="A323" s="9" t="s">
        <v>322</v>
      </c>
      <c r="C323" s="8" t="s">
        <v>17</v>
      </c>
      <c r="D323" s="8" t="s">
        <v>34</v>
      </c>
      <c r="G323" s="8">
        <v>59.837499999999999</v>
      </c>
      <c r="H323" s="8">
        <v>10.729167</v>
      </c>
      <c r="I323" s="8">
        <v>15</v>
      </c>
      <c r="J323" s="20">
        <v>9.09</v>
      </c>
      <c r="K323" s="20">
        <v>28.9</v>
      </c>
      <c r="L323" s="20"/>
      <c r="M323" s="20"/>
      <c r="N323" s="8">
        <v>4.28</v>
      </c>
      <c r="V323" s="10" t="s">
        <v>11</v>
      </c>
      <c r="W323" s="10">
        <v>1979</v>
      </c>
      <c r="X323" s="10" t="s">
        <v>12</v>
      </c>
      <c r="Y323" s="10"/>
      <c r="Z323" s="10"/>
      <c r="AA323" s="10"/>
      <c r="AB323" s="26" t="s">
        <v>13</v>
      </c>
    </row>
    <row r="324" spans="1:28">
      <c r="A324" s="9" t="s">
        <v>322</v>
      </c>
      <c r="C324" s="8" t="s">
        <v>17</v>
      </c>
      <c r="D324" s="8" t="s">
        <v>34</v>
      </c>
      <c r="G324" s="8">
        <v>59.837499999999999</v>
      </c>
      <c r="H324" s="8">
        <v>10.729167</v>
      </c>
      <c r="I324" s="8">
        <v>20</v>
      </c>
      <c r="J324" s="20">
        <v>10.039999999999999</v>
      </c>
      <c r="K324" s="20">
        <v>30.7</v>
      </c>
      <c r="L324" s="20"/>
      <c r="M324" s="20"/>
      <c r="N324" s="8">
        <v>2.02</v>
      </c>
      <c r="V324" s="10" t="s">
        <v>11</v>
      </c>
      <c r="W324" s="10">
        <v>1979</v>
      </c>
      <c r="X324" s="10" t="s">
        <v>12</v>
      </c>
      <c r="Y324" s="10"/>
      <c r="Z324" s="10"/>
      <c r="AA324" s="10"/>
      <c r="AB324" s="26" t="s">
        <v>13</v>
      </c>
    </row>
    <row r="325" spans="1:28">
      <c r="A325" s="9" t="s">
        <v>322</v>
      </c>
      <c r="C325" s="8" t="s">
        <v>17</v>
      </c>
      <c r="D325" s="8" t="s">
        <v>34</v>
      </c>
      <c r="G325" s="8">
        <v>59.837499999999999</v>
      </c>
      <c r="H325" s="8">
        <v>10.729167</v>
      </c>
      <c r="I325" s="8">
        <v>25</v>
      </c>
      <c r="J325" s="20">
        <v>8.5299999999999994</v>
      </c>
      <c r="K325" s="20">
        <v>31.61</v>
      </c>
      <c r="L325" s="20"/>
      <c r="M325" s="20"/>
      <c r="N325" s="8">
        <v>1.05</v>
      </c>
      <c r="V325" s="10" t="s">
        <v>11</v>
      </c>
      <c r="W325" s="10">
        <v>1979</v>
      </c>
      <c r="X325" s="10" t="s">
        <v>12</v>
      </c>
      <c r="Y325" s="10"/>
      <c r="Z325" s="10"/>
      <c r="AA325" s="10"/>
      <c r="AB325" s="26" t="s">
        <v>13</v>
      </c>
    </row>
    <row r="326" spans="1:28">
      <c r="A326" s="9" t="s">
        <v>320</v>
      </c>
      <c r="C326" s="8" t="s">
        <v>17</v>
      </c>
      <c r="D326" s="8" t="s">
        <v>35</v>
      </c>
      <c r="G326" s="8">
        <v>59.838889000000002</v>
      </c>
      <c r="H326" s="8">
        <v>10.744444</v>
      </c>
      <c r="I326" s="8">
        <v>5</v>
      </c>
      <c r="J326" s="20" t="s">
        <v>18</v>
      </c>
      <c r="K326" s="8">
        <v>24.51</v>
      </c>
      <c r="N326" s="8">
        <v>6.35</v>
      </c>
      <c r="V326" s="10" t="s">
        <v>11</v>
      </c>
      <c r="W326" s="10">
        <v>1979</v>
      </c>
      <c r="X326" s="10" t="s">
        <v>12</v>
      </c>
      <c r="Y326" s="10"/>
      <c r="Z326" s="10"/>
      <c r="AA326" s="10"/>
      <c r="AB326" s="26" t="s">
        <v>13</v>
      </c>
    </row>
    <row r="327" spans="1:28">
      <c r="A327" s="9" t="s">
        <v>320</v>
      </c>
      <c r="C327" s="8" t="s">
        <v>17</v>
      </c>
      <c r="D327" s="8" t="s">
        <v>35</v>
      </c>
      <c r="G327" s="8">
        <v>59.838889000000002</v>
      </c>
      <c r="H327" s="8">
        <v>10.744444</v>
      </c>
      <c r="I327" s="8">
        <v>10</v>
      </c>
      <c r="J327" s="20">
        <v>16.260000000000002</v>
      </c>
      <c r="K327" s="8">
        <v>24.77</v>
      </c>
      <c r="N327" s="8">
        <v>5.48</v>
      </c>
      <c r="V327" s="10" t="s">
        <v>11</v>
      </c>
      <c r="W327" s="10">
        <v>1979</v>
      </c>
      <c r="X327" s="10" t="s">
        <v>12</v>
      </c>
      <c r="Y327" s="10"/>
      <c r="Z327" s="10"/>
      <c r="AA327" s="10"/>
      <c r="AB327" s="26" t="s">
        <v>13</v>
      </c>
    </row>
    <row r="328" spans="1:28">
      <c r="A328" s="9" t="s">
        <v>320</v>
      </c>
      <c r="C328" s="8" t="s">
        <v>17</v>
      </c>
      <c r="D328" s="8" t="s">
        <v>35</v>
      </c>
      <c r="G328" s="8">
        <v>59.838889000000002</v>
      </c>
      <c r="H328" s="8">
        <v>10.744444</v>
      </c>
      <c r="I328" s="8">
        <v>15</v>
      </c>
      <c r="J328" s="20">
        <v>7.17</v>
      </c>
      <c r="K328" s="8">
        <v>29.9</v>
      </c>
      <c r="N328" s="8">
        <v>2.4300000000000002</v>
      </c>
      <c r="V328" s="10" t="s">
        <v>11</v>
      </c>
      <c r="W328" s="10">
        <v>1979</v>
      </c>
      <c r="X328" s="10" t="s">
        <v>12</v>
      </c>
      <c r="Y328" s="10"/>
      <c r="Z328" s="10"/>
      <c r="AA328" s="10"/>
      <c r="AB328" s="26" t="s">
        <v>13</v>
      </c>
    </row>
    <row r="329" spans="1:28">
      <c r="A329" s="9" t="s">
        <v>320</v>
      </c>
      <c r="C329" s="8" t="s">
        <v>17</v>
      </c>
      <c r="D329" s="8" t="s">
        <v>35</v>
      </c>
      <c r="G329" s="8">
        <v>59.838889000000002</v>
      </c>
      <c r="H329" s="8">
        <v>10.744444</v>
      </c>
      <c r="I329" s="8">
        <v>20</v>
      </c>
      <c r="J329" s="20">
        <v>6.83</v>
      </c>
      <c r="K329" s="8">
        <v>31.98</v>
      </c>
      <c r="N329" s="8">
        <v>1.6</v>
      </c>
      <c r="V329" s="10" t="s">
        <v>11</v>
      </c>
      <c r="W329" s="10">
        <v>1979</v>
      </c>
      <c r="X329" s="10" t="s">
        <v>12</v>
      </c>
      <c r="Y329" s="10"/>
      <c r="Z329" s="10"/>
      <c r="AA329" s="10"/>
      <c r="AB329" s="26" t="s">
        <v>13</v>
      </c>
    </row>
    <row r="330" spans="1:28">
      <c r="A330" s="9" t="s">
        <v>320</v>
      </c>
      <c r="C330" s="8" t="s">
        <v>17</v>
      </c>
      <c r="D330" s="8" t="s">
        <v>35</v>
      </c>
      <c r="G330" s="8">
        <v>59.838889000000002</v>
      </c>
      <c r="H330" s="8">
        <v>10.744444</v>
      </c>
      <c r="I330" s="8">
        <v>40</v>
      </c>
      <c r="J330" s="20">
        <v>7.33</v>
      </c>
      <c r="K330" s="8">
        <v>32.950000000000003</v>
      </c>
      <c r="N330" s="8">
        <v>1.99</v>
      </c>
      <c r="V330" s="10" t="s">
        <v>11</v>
      </c>
      <c r="W330" s="10">
        <v>1979</v>
      </c>
      <c r="X330" s="10" t="s">
        <v>12</v>
      </c>
      <c r="Y330" s="10"/>
      <c r="Z330" s="10"/>
      <c r="AA330" s="10"/>
      <c r="AB330" s="26" t="s">
        <v>13</v>
      </c>
    </row>
    <row r="331" spans="1:28">
      <c r="A331" s="9" t="s">
        <v>320</v>
      </c>
      <c r="C331" s="8" t="s">
        <v>17</v>
      </c>
      <c r="D331" s="8" t="s">
        <v>35</v>
      </c>
      <c r="G331" s="8">
        <v>59.838889000000002</v>
      </c>
      <c r="H331" s="8">
        <v>10.744444</v>
      </c>
      <c r="I331" s="8">
        <v>50</v>
      </c>
      <c r="J331" s="20">
        <v>7.28</v>
      </c>
      <c r="K331" s="8">
        <v>33.08</v>
      </c>
      <c r="N331" s="8">
        <v>2.5299999999999998</v>
      </c>
      <c r="V331" s="10" t="s">
        <v>11</v>
      </c>
      <c r="W331" s="10">
        <v>1979</v>
      </c>
      <c r="X331" s="10" t="s">
        <v>12</v>
      </c>
      <c r="Y331" s="10"/>
      <c r="Z331" s="10"/>
      <c r="AA331" s="10"/>
      <c r="AB331" s="26" t="s">
        <v>13</v>
      </c>
    </row>
    <row r="332" spans="1:28">
      <c r="A332" s="9" t="s">
        <v>320</v>
      </c>
      <c r="C332" s="8" t="s">
        <v>17</v>
      </c>
      <c r="D332" s="8" t="s">
        <v>35</v>
      </c>
      <c r="G332" s="8">
        <v>59.838889000000002</v>
      </c>
      <c r="H332" s="8">
        <v>10.744444</v>
      </c>
      <c r="I332" s="8">
        <v>60</v>
      </c>
      <c r="J332" s="20">
        <v>7.21</v>
      </c>
      <c r="K332" s="8">
        <v>33.14</v>
      </c>
      <c r="N332" s="8">
        <v>2.02</v>
      </c>
      <c r="V332" s="10" t="s">
        <v>11</v>
      </c>
      <c r="W332" s="10">
        <v>1979</v>
      </c>
      <c r="X332" s="10" t="s">
        <v>12</v>
      </c>
      <c r="Y332" s="10"/>
      <c r="Z332" s="10"/>
      <c r="AA332" s="10"/>
      <c r="AB332" s="26" t="s">
        <v>13</v>
      </c>
    </row>
    <row r="333" spans="1:28">
      <c r="A333" s="9" t="s">
        <v>320</v>
      </c>
      <c r="C333" s="8" t="s">
        <v>17</v>
      </c>
      <c r="D333" s="8" t="s">
        <v>35</v>
      </c>
      <c r="G333" s="8">
        <v>59.838889000000002</v>
      </c>
      <c r="H333" s="8">
        <v>10.744444</v>
      </c>
      <c r="I333" s="8">
        <v>70</v>
      </c>
      <c r="J333" s="20">
        <v>6.89</v>
      </c>
      <c r="K333" s="8">
        <v>33.340000000000003</v>
      </c>
      <c r="N333" s="8">
        <v>0.25</v>
      </c>
      <c r="V333" s="10" t="s">
        <v>11</v>
      </c>
      <c r="W333" s="10">
        <v>1979</v>
      </c>
      <c r="X333" s="10" t="s">
        <v>12</v>
      </c>
      <c r="Y333" s="10"/>
      <c r="Z333" s="10"/>
      <c r="AA333" s="10"/>
      <c r="AB333" s="26" t="s">
        <v>13</v>
      </c>
    </row>
    <row r="334" spans="1:28">
      <c r="A334" s="9" t="s">
        <v>322</v>
      </c>
      <c r="C334" s="8" t="s">
        <v>17</v>
      </c>
      <c r="D334" s="8" t="s">
        <v>35</v>
      </c>
      <c r="G334" s="8">
        <v>59.838889000000002</v>
      </c>
      <c r="H334" s="8">
        <v>10.744444</v>
      </c>
      <c r="I334" s="8">
        <v>5</v>
      </c>
      <c r="J334" s="20">
        <v>6.38</v>
      </c>
      <c r="K334" s="8">
        <v>24.95</v>
      </c>
      <c r="N334" s="8">
        <v>6.25</v>
      </c>
      <c r="V334" s="10" t="s">
        <v>11</v>
      </c>
      <c r="W334" s="10">
        <v>1979</v>
      </c>
      <c r="X334" s="10" t="s">
        <v>12</v>
      </c>
      <c r="Y334" s="10"/>
      <c r="Z334" s="10"/>
      <c r="AA334" s="10"/>
      <c r="AB334" s="26" t="s">
        <v>13</v>
      </c>
    </row>
    <row r="335" spans="1:28">
      <c r="A335" s="9" t="s">
        <v>322</v>
      </c>
      <c r="C335" s="8" t="s">
        <v>17</v>
      </c>
      <c r="D335" s="8" t="s">
        <v>35</v>
      </c>
      <c r="G335" s="8">
        <v>59.838889000000002</v>
      </c>
      <c r="H335" s="8">
        <v>10.744444</v>
      </c>
      <c r="I335" s="8">
        <v>10</v>
      </c>
      <c r="J335" s="20">
        <v>7.87</v>
      </c>
      <c r="K335" s="8">
        <v>26.84</v>
      </c>
      <c r="N335" s="8">
        <v>5.0999999999999996</v>
      </c>
      <c r="V335" s="10" t="s">
        <v>11</v>
      </c>
      <c r="W335" s="10">
        <v>1979</v>
      </c>
      <c r="X335" s="10" t="s">
        <v>12</v>
      </c>
      <c r="Y335" s="10"/>
      <c r="Z335" s="10"/>
      <c r="AA335" s="10"/>
      <c r="AB335" s="26" t="s">
        <v>13</v>
      </c>
    </row>
    <row r="336" spans="1:28">
      <c r="A336" s="9" t="s">
        <v>322</v>
      </c>
      <c r="C336" s="8" t="s">
        <v>17</v>
      </c>
      <c r="D336" s="8" t="s">
        <v>35</v>
      </c>
      <c r="G336" s="8">
        <v>59.838889000000002</v>
      </c>
      <c r="H336" s="8">
        <v>10.744444</v>
      </c>
      <c r="I336" s="8">
        <v>15</v>
      </c>
      <c r="J336" s="20">
        <v>9.0299999999999994</v>
      </c>
      <c r="K336" s="8">
        <v>28.79</v>
      </c>
      <c r="N336" s="8">
        <v>4.24</v>
      </c>
      <c r="V336" s="10" t="s">
        <v>11</v>
      </c>
      <c r="W336" s="10">
        <v>1979</v>
      </c>
      <c r="X336" s="10" t="s">
        <v>12</v>
      </c>
      <c r="Y336" s="10"/>
      <c r="Z336" s="10"/>
      <c r="AA336" s="10"/>
      <c r="AB336" s="26" t="s">
        <v>13</v>
      </c>
    </row>
    <row r="337" spans="1:28">
      <c r="A337" s="9" t="s">
        <v>322</v>
      </c>
      <c r="C337" s="8" t="s">
        <v>17</v>
      </c>
      <c r="D337" s="8" t="s">
        <v>35</v>
      </c>
      <c r="G337" s="8">
        <v>59.838889000000002</v>
      </c>
      <c r="H337" s="8">
        <v>10.744444</v>
      </c>
      <c r="I337" s="8">
        <v>20</v>
      </c>
      <c r="J337" s="20">
        <v>10.14</v>
      </c>
      <c r="K337" s="8">
        <v>30.79</v>
      </c>
      <c r="N337" s="8">
        <v>1.93</v>
      </c>
      <c r="V337" s="10" t="s">
        <v>11</v>
      </c>
      <c r="W337" s="10">
        <v>1979</v>
      </c>
      <c r="X337" s="10" t="s">
        <v>12</v>
      </c>
      <c r="Y337" s="10"/>
      <c r="Z337" s="10"/>
      <c r="AA337" s="10"/>
      <c r="AB337" s="26" t="s">
        <v>13</v>
      </c>
    </row>
    <row r="338" spans="1:28">
      <c r="A338" s="9" t="s">
        <v>322</v>
      </c>
      <c r="C338" s="8" t="s">
        <v>17</v>
      </c>
      <c r="D338" s="8" t="s">
        <v>35</v>
      </c>
      <c r="G338" s="8">
        <v>59.838889000000002</v>
      </c>
      <c r="H338" s="8">
        <v>10.744444</v>
      </c>
      <c r="I338" s="8">
        <v>30</v>
      </c>
      <c r="J338" s="20">
        <v>7.78</v>
      </c>
      <c r="K338" s="8">
        <v>31.94</v>
      </c>
      <c r="N338" s="8">
        <v>0.51</v>
      </c>
      <c r="V338" s="10" t="s">
        <v>11</v>
      </c>
      <c r="W338" s="10">
        <v>1979</v>
      </c>
      <c r="X338" s="10" t="s">
        <v>12</v>
      </c>
      <c r="Y338" s="10"/>
      <c r="Z338" s="10"/>
      <c r="AA338" s="10"/>
      <c r="AB338" s="26" t="s">
        <v>13</v>
      </c>
    </row>
    <row r="339" spans="1:28">
      <c r="A339" s="9" t="s">
        <v>322</v>
      </c>
      <c r="C339" s="8" t="s">
        <v>17</v>
      </c>
      <c r="D339" s="8" t="s">
        <v>35</v>
      </c>
      <c r="G339" s="8">
        <v>59.838889000000002</v>
      </c>
      <c r="H339" s="8">
        <v>10.744444</v>
      </c>
      <c r="I339" s="8">
        <v>40</v>
      </c>
      <c r="J339" s="20">
        <v>7.4</v>
      </c>
      <c r="K339" s="8">
        <v>32.299999999999997</v>
      </c>
      <c r="N339" s="8">
        <v>0.45</v>
      </c>
      <c r="V339" s="10" t="s">
        <v>11</v>
      </c>
      <c r="W339" s="10">
        <v>1979</v>
      </c>
      <c r="X339" s="10" t="s">
        <v>12</v>
      </c>
      <c r="Y339" s="10"/>
      <c r="Z339" s="10"/>
      <c r="AA339" s="10"/>
      <c r="AB339" s="26" t="s">
        <v>13</v>
      </c>
    </row>
    <row r="340" spans="1:28">
      <c r="A340" s="9" t="s">
        <v>322</v>
      </c>
      <c r="C340" s="8" t="s">
        <v>17</v>
      </c>
      <c r="D340" s="8" t="s">
        <v>35</v>
      </c>
      <c r="G340" s="8">
        <v>59.838889000000002</v>
      </c>
      <c r="H340" s="8">
        <v>10.744444</v>
      </c>
      <c r="I340" s="8">
        <v>50</v>
      </c>
      <c r="J340" s="20">
        <v>7.28</v>
      </c>
      <c r="K340" s="8">
        <v>32.79</v>
      </c>
      <c r="N340" s="8">
        <v>0.39</v>
      </c>
      <c r="V340" s="10" t="s">
        <v>11</v>
      </c>
      <c r="W340" s="10">
        <v>1979</v>
      </c>
      <c r="X340" s="10" t="s">
        <v>12</v>
      </c>
      <c r="Y340" s="10"/>
      <c r="Z340" s="10"/>
      <c r="AA340" s="10"/>
      <c r="AB340" s="26" t="s">
        <v>13</v>
      </c>
    </row>
    <row r="341" spans="1:28">
      <c r="A341" s="9" t="s">
        <v>322</v>
      </c>
      <c r="C341" s="8" t="s">
        <v>17</v>
      </c>
      <c r="D341" s="8" t="s">
        <v>35</v>
      </c>
      <c r="G341" s="8">
        <v>59.838889000000002</v>
      </c>
      <c r="H341" s="8">
        <v>10.744444</v>
      </c>
      <c r="I341" s="8">
        <v>60</v>
      </c>
      <c r="J341" s="20">
        <v>7.23</v>
      </c>
      <c r="K341" s="8">
        <v>33.07</v>
      </c>
      <c r="N341" s="8">
        <v>0.7</v>
      </c>
      <c r="V341" s="10" t="s">
        <v>11</v>
      </c>
      <c r="W341" s="10">
        <v>1979</v>
      </c>
      <c r="X341" s="10" t="s">
        <v>12</v>
      </c>
      <c r="Y341" s="10"/>
      <c r="Z341" s="10"/>
      <c r="AA341" s="10"/>
      <c r="AB341" s="26" t="s">
        <v>13</v>
      </c>
    </row>
    <row r="342" spans="1:28">
      <c r="A342" s="9" t="s">
        <v>322</v>
      </c>
      <c r="C342" s="8" t="s">
        <v>17</v>
      </c>
      <c r="D342" s="8" t="s">
        <v>35</v>
      </c>
      <c r="G342" s="8">
        <v>59.838889000000002</v>
      </c>
      <c r="H342" s="8">
        <v>10.744444</v>
      </c>
      <c r="I342" s="8">
        <v>70</v>
      </c>
      <c r="J342" s="20">
        <v>6.98</v>
      </c>
      <c r="K342" s="8">
        <v>33.28</v>
      </c>
      <c r="N342" s="8">
        <v>0.19</v>
      </c>
      <c r="V342" s="10" t="s">
        <v>11</v>
      </c>
      <c r="W342" s="10">
        <v>1979</v>
      </c>
      <c r="X342" s="10" t="s">
        <v>12</v>
      </c>
      <c r="Y342" s="10"/>
      <c r="Z342" s="10"/>
      <c r="AA342" s="10"/>
      <c r="AB342" s="26" t="s">
        <v>13</v>
      </c>
    </row>
    <row r="343" spans="1:28">
      <c r="A343" s="9" t="s">
        <v>322</v>
      </c>
      <c r="C343" s="8" t="s">
        <v>17</v>
      </c>
      <c r="D343" s="8" t="s">
        <v>35</v>
      </c>
      <c r="G343" s="8">
        <v>59.838889000000002</v>
      </c>
      <c r="H343" s="8">
        <v>10.744444</v>
      </c>
      <c r="I343" s="8">
        <v>80</v>
      </c>
      <c r="J343" s="20">
        <v>6.75</v>
      </c>
      <c r="K343" s="8">
        <v>33.44</v>
      </c>
      <c r="N343" s="8" t="s">
        <v>18</v>
      </c>
      <c r="V343" s="10" t="s">
        <v>11</v>
      </c>
      <c r="W343" s="10">
        <v>1979</v>
      </c>
      <c r="X343" s="10" t="s">
        <v>12</v>
      </c>
      <c r="Y343" s="10"/>
      <c r="Z343" s="10"/>
      <c r="AA343" s="10"/>
      <c r="AB343" s="26" t="s">
        <v>13</v>
      </c>
    </row>
    <row r="344" spans="1:28">
      <c r="A344" s="9" t="s">
        <v>320</v>
      </c>
      <c r="C344" s="8" t="s">
        <v>17</v>
      </c>
      <c r="D344" s="8" t="s">
        <v>36</v>
      </c>
      <c r="G344" s="8">
        <v>59.840277999999998</v>
      </c>
      <c r="H344" s="8">
        <v>10.759722</v>
      </c>
      <c r="I344" s="8">
        <v>5</v>
      </c>
      <c r="J344" s="20" t="s">
        <v>18</v>
      </c>
      <c r="K344" s="8">
        <v>24.54</v>
      </c>
      <c r="N344" s="8">
        <v>6.51</v>
      </c>
      <c r="V344" s="10" t="s">
        <v>11</v>
      </c>
      <c r="W344" s="10">
        <v>1979</v>
      </c>
      <c r="X344" s="10" t="s">
        <v>12</v>
      </c>
      <c r="Y344" s="10"/>
      <c r="Z344" s="10"/>
      <c r="AA344" s="10"/>
      <c r="AB344" s="26" t="s">
        <v>13</v>
      </c>
    </row>
    <row r="345" spans="1:28">
      <c r="A345" s="9" t="s">
        <v>320</v>
      </c>
      <c r="C345" s="8" t="s">
        <v>17</v>
      </c>
      <c r="D345" s="8" t="s">
        <v>36</v>
      </c>
      <c r="G345" s="8">
        <v>59.840277999999998</v>
      </c>
      <c r="H345" s="8">
        <v>10.759722</v>
      </c>
      <c r="I345" s="8">
        <v>10</v>
      </c>
      <c r="J345" s="20" t="s">
        <v>18</v>
      </c>
      <c r="K345" s="8">
        <v>24.91</v>
      </c>
      <c r="N345" s="8">
        <v>4.91</v>
      </c>
      <c r="V345" s="10" t="s">
        <v>11</v>
      </c>
      <c r="W345" s="10">
        <v>1979</v>
      </c>
      <c r="X345" s="10" t="s">
        <v>12</v>
      </c>
      <c r="Y345" s="10"/>
      <c r="Z345" s="10"/>
      <c r="AA345" s="10"/>
      <c r="AB345" s="26" t="s">
        <v>13</v>
      </c>
    </row>
    <row r="346" spans="1:28">
      <c r="A346" s="9" t="s">
        <v>320</v>
      </c>
      <c r="C346" s="8" t="s">
        <v>17</v>
      </c>
      <c r="D346" s="8" t="s">
        <v>36</v>
      </c>
      <c r="G346" s="8">
        <v>59.840277999999998</v>
      </c>
      <c r="H346" s="8">
        <v>10.759722</v>
      </c>
      <c r="I346" s="8">
        <v>15</v>
      </c>
      <c r="J346" s="20" t="s">
        <v>18</v>
      </c>
      <c r="K346" s="8">
        <v>29.7</v>
      </c>
      <c r="N346" s="8">
        <v>1.28</v>
      </c>
      <c r="V346" s="10" t="s">
        <v>11</v>
      </c>
      <c r="W346" s="10">
        <v>1979</v>
      </c>
      <c r="X346" s="10" t="s">
        <v>12</v>
      </c>
      <c r="Y346" s="10"/>
      <c r="Z346" s="10"/>
      <c r="AA346" s="10"/>
      <c r="AB346" s="26" t="s">
        <v>13</v>
      </c>
    </row>
    <row r="347" spans="1:28">
      <c r="A347" s="9" t="s">
        <v>320</v>
      </c>
      <c r="C347" s="8" t="s">
        <v>17</v>
      </c>
      <c r="D347" s="8" t="s">
        <v>36</v>
      </c>
      <c r="G347" s="8">
        <v>59.840277999999998</v>
      </c>
      <c r="H347" s="8">
        <v>10.759722</v>
      </c>
      <c r="I347" s="8">
        <v>20</v>
      </c>
      <c r="J347" s="20" t="s">
        <v>18</v>
      </c>
      <c r="K347" s="8">
        <v>32</v>
      </c>
      <c r="N347" s="8">
        <v>1.67</v>
      </c>
      <c r="V347" s="10" t="s">
        <v>11</v>
      </c>
      <c r="W347" s="10">
        <v>1979</v>
      </c>
      <c r="X347" s="10" t="s">
        <v>12</v>
      </c>
      <c r="Y347" s="10"/>
      <c r="Z347" s="10"/>
      <c r="AA347" s="10"/>
      <c r="AB347" s="26" t="s">
        <v>13</v>
      </c>
    </row>
    <row r="348" spans="1:28">
      <c r="A348" s="9" t="s">
        <v>320</v>
      </c>
      <c r="C348" s="8" t="s">
        <v>17</v>
      </c>
      <c r="D348" s="8" t="s">
        <v>36</v>
      </c>
      <c r="G348" s="8">
        <v>59.840277999999998</v>
      </c>
      <c r="H348" s="8">
        <v>10.759722</v>
      </c>
      <c r="I348" s="8">
        <v>30</v>
      </c>
      <c r="J348" s="20">
        <v>7.39</v>
      </c>
      <c r="K348" s="8">
        <v>32.659999999999997</v>
      </c>
      <c r="N348" s="8">
        <v>0.91</v>
      </c>
      <c r="V348" s="10" t="s">
        <v>11</v>
      </c>
      <c r="W348" s="10">
        <v>1979</v>
      </c>
      <c r="X348" s="10" t="s">
        <v>12</v>
      </c>
      <c r="Y348" s="10"/>
      <c r="Z348" s="10"/>
      <c r="AA348" s="10"/>
      <c r="AB348" s="26" t="s">
        <v>13</v>
      </c>
    </row>
    <row r="349" spans="1:28">
      <c r="A349" s="9" t="s">
        <v>320</v>
      </c>
      <c r="C349" s="8" t="s">
        <v>17</v>
      </c>
      <c r="D349" s="8" t="s">
        <v>36</v>
      </c>
      <c r="G349" s="8">
        <v>59.840277999999998</v>
      </c>
      <c r="H349" s="8">
        <v>10.759722</v>
      </c>
      <c r="I349" s="8">
        <v>50</v>
      </c>
      <c r="J349" s="20">
        <v>7.3</v>
      </c>
      <c r="K349" s="8">
        <v>33.090000000000003</v>
      </c>
      <c r="N349" s="8">
        <v>2.4300000000000002</v>
      </c>
      <c r="V349" s="10" t="s">
        <v>11</v>
      </c>
      <c r="W349" s="10">
        <v>1979</v>
      </c>
      <c r="X349" s="10" t="s">
        <v>12</v>
      </c>
      <c r="Y349" s="10"/>
      <c r="Z349" s="10"/>
      <c r="AA349" s="10"/>
      <c r="AB349" s="26" t="s">
        <v>13</v>
      </c>
    </row>
    <row r="350" spans="1:28">
      <c r="A350" s="9" t="s">
        <v>320</v>
      </c>
      <c r="C350" s="8" t="s">
        <v>17</v>
      </c>
      <c r="D350" s="8" t="s">
        <v>36</v>
      </c>
      <c r="G350" s="8">
        <v>59.840277999999998</v>
      </c>
      <c r="H350" s="8">
        <v>10.759722</v>
      </c>
      <c r="I350" s="8">
        <v>70</v>
      </c>
      <c r="J350" s="20">
        <v>6.93</v>
      </c>
      <c r="K350" s="8">
        <v>33.32</v>
      </c>
      <c r="N350" s="8">
        <v>0.18</v>
      </c>
      <c r="V350" s="10" t="s">
        <v>11</v>
      </c>
      <c r="W350" s="10">
        <v>1979</v>
      </c>
      <c r="X350" s="10" t="s">
        <v>12</v>
      </c>
      <c r="Y350" s="10"/>
      <c r="Z350" s="10"/>
      <c r="AA350" s="10"/>
      <c r="AB350" s="26" t="s">
        <v>13</v>
      </c>
    </row>
    <row r="351" spans="1:28">
      <c r="A351" s="9" t="s">
        <v>320</v>
      </c>
      <c r="C351" s="8" t="s">
        <v>17</v>
      </c>
      <c r="D351" s="8" t="s">
        <v>36</v>
      </c>
      <c r="G351" s="8">
        <v>59.840277999999998</v>
      </c>
      <c r="H351" s="8">
        <v>10.759722</v>
      </c>
      <c r="I351" s="8">
        <v>90</v>
      </c>
      <c r="J351" s="20">
        <v>6.62</v>
      </c>
      <c r="K351" s="8">
        <v>33.54</v>
      </c>
      <c r="N351" s="8">
        <v>0.17</v>
      </c>
      <c r="V351" s="10" t="s">
        <v>11</v>
      </c>
      <c r="W351" s="10">
        <v>1979</v>
      </c>
      <c r="X351" s="10" t="s">
        <v>12</v>
      </c>
      <c r="Y351" s="10"/>
      <c r="Z351" s="10"/>
      <c r="AA351" s="10"/>
      <c r="AB351" s="26" t="s">
        <v>13</v>
      </c>
    </row>
    <row r="352" spans="1:28">
      <c r="A352" s="9" t="s">
        <v>322</v>
      </c>
      <c r="C352" s="8" t="s">
        <v>17</v>
      </c>
      <c r="D352" s="8" t="s">
        <v>36</v>
      </c>
      <c r="G352" s="8">
        <v>59.840277999999998</v>
      </c>
      <c r="H352" s="8">
        <v>10.759722</v>
      </c>
      <c r="I352" s="8">
        <v>5</v>
      </c>
      <c r="J352" s="20">
        <v>6.36</v>
      </c>
      <c r="K352" s="8">
        <v>24.97</v>
      </c>
      <c r="N352" s="8">
        <v>6.22</v>
      </c>
      <c r="V352" s="10" t="s">
        <v>11</v>
      </c>
      <c r="W352" s="10">
        <v>1979</v>
      </c>
      <c r="X352" s="10" t="s">
        <v>12</v>
      </c>
      <c r="Y352" s="10"/>
      <c r="Z352" s="10"/>
      <c r="AA352" s="10"/>
      <c r="AB352" s="26" t="s">
        <v>13</v>
      </c>
    </row>
    <row r="353" spans="1:28">
      <c r="A353" s="9" t="s">
        <v>322</v>
      </c>
      <c r="C353" s="8" t="s">
        <v>17</v>
      </c>
      <c r="D353" s="8" t="s">
        <v>36</v>
      </c>
      <c r="G353" s="8">
        <v>59.840277999999998</v>
      </c>
      <c r="H353" s="8">
        <v>10.759722</v>
      </c>
      <c r="I353" s="8">
        <v>10</v>
      </c>
      <c r="J353" s="20">
        <v>7.78</v>
      </c>
      <c r="K353" s="8">
        <v>26.69</v>
      </c>
      <c r="N353" s="8">
        <v>4.8600000000000003</v>
      </c>
      <c r="V353" s="10" t="s">
        <v>11</v>
      </c>
      <c r="W353" s="10">
        <v>1979</v>
      </c>
      <c r="X353" s="10" t="s">
        <v>12</v>
      </c>
      <c r="Y353" s="10"/>
      <c r="Z353" s="10"/>
      <c r="AA353" s="10"/>
      <c r="AB353" s="26" t="s">
        <v>13</v>
      </c>
    </row>
    <row r="354" spans="1:28">
      <c r="A354" s="9" t="s">
        <v>322</v>
      </c>
      <c r="C354" s="8" t="s">
        <v>17</v>
      </c>
      <c r="D354" s="8" t="s">
        <v>36</v>
      </c>
      <c r="G354" s="8">
        <v>59.840277999999998</v>
      </c>
      <c r="H354" s="8">
        <v>10.759722</v>
      </c>
      <c r="I354" s="8">
        <v>15</v>
      </c>
      <c r="J354" s="20">
        <v>8.83</v>
      </c>
      <c r="K354" s="8">
        <v>28.66</v>
      </c>
      <c r="N354" s="8">
        <v>4.59</v>
      </c>
      <c r="V354" s="10" t="s">
        <v>11</v>
      </c>
      <c r="W354" s="10">
        <v>1979</v>
      </c>
      <c r="X354" s="10" t="s">
        <v>12</v>
      </c>
      <c r="Y354" s="10"/>
      <c r="Z354" s="10"/>
      <c r="AA354" s="10"/>
      <c r="AB354" s="26" t="s">
        <v>13</v>
      </c>
    </row>
    <row r="355" spans="1:28">
      <c r="A355" s="9" t="s">
        <v>322</v>
      </c>
      <c r="C355" s="8" t="s">
        <v>17</v>
      </c>
      <c r="D355" s="8" t="s">
        <v>36</v>
      </c>
      <c r="G355" s="8">
        <v>59.840277999999998</v>
      </c>
      <c r="H355" s="8">
        <v>10.759722</v>
      </c>
      <c r="I355" s="8">
        <v>20</v>
      </c>
      <c r="J355" s="20">
        <v>10.18</v>
      </c>
      <c r="K355" s="8">
        <v>30.65</v>
      </c>
      <c r="N355" s="8">
        <v>2.12</v>
      </c>
      <c r="V355" s="10" t="s">
        <v>11</v>
      </c>
      <c r="W355" s="10">
        <v>1979</v>
      </c>
      <c r="X355" s="10" t="s">
        <v>12</v>
      </c>
      <c r="Y355" s="10"/>
      <c r="Z355" s="10"/>
      <c r="AA355" s="10"/>
      <c r="AB355" s="26" t="s">
        <v>13</v>
      </c>
    </row>
    <row r="356" spans="1:28">
      <c r="A356" s="9" t="s">
        <v>322</v>
      </c>
      <c r="C356" s="8" t="s">
        <v>17</v>
      </c>
      <c r="D356" s="8" t="s">
        <v>36</v>
      </c>
      <c r="G356" s="8">
        <v>59.840277999999998</v>
      </c>
      <c r="H356" s="8">
        <v>10.759722</v>
      </c>
      <c r="I356" s="8">
        <v>30</v>
      </c>
      <c r="J356" s="20">
        <v>7.48</v>
      </c>
      <c r="K356" s="8">
        <v>31.85</v>
      </c>
      <c r="N356" s="8">
        <v>0.73</v>
      </c>
      <c r="V356" s="10" t="s">
        <v>11</v>
      </c>
      <c r="W356" s="10">
        <v>1979</v>
      </c>
      <c r="X356" s="10" t="s">
        <v>12</v>
      </c>
      <c r="Y356" s="10"/>
      <c r="Z356" s="10"/>
      <c r="AA356" s="10"/>
      <c r="AB356" s="26" t="s">
        <v>13</v>
      </c>
    </row>
    <row r="357" spans="1:28">
      <c r="A357" s="9" t="s">
        <v>322</v>
      </c>
      <c r="C357" s="8" t="s">
        <v>17</v>
      </c>
      <c r="D357" s="8" t="s">
        <v>36</v>
      </c>
      <c r="G357" s="8">
        <v>59.840277999999998</v>
      </c>
      <c r="H357" s="8">
        <v>10.759722</v>
      </c>
      <c r="I357" s="8">
        <v>40</v>
      </c>
      <c r="J357" s="20">
        <v>7.38</v>
      </c>
      <c r="K357" s="8">
        <v>32.33</v>
      </c>
      <c r="N357" s="8">
        <v>0.25</v>
      </c>
      <c r="V357" s="10" t="s">
        <v>11</v>
      </c>
      <c r="W357" s="10">
        <v>1979</v>
      </c>
      <c r="X357" s="10" t="s">
        <v>12</v>
      </c>
      <c r="Y357" s="10"/>
      <c r="Z357" s="10"/>
      <c r="AA357" s="10"/>
      <c r="AB357" s="26" t="s">
        <v>13</v>
      </c>
    </row>
    <row r="358" spans="1:28">
      <c r="A358" s="9" t="s">
        <v>322</v>
      </c>
      <c r="C358" s="8" t="s">
        <v>17</v>
      </c>
      <c r="D358" s="8" t="s">
        <v>36</v>
      </c>
      <c r="G358" s="8">
        <v>59.840277999999998</v>
      </c>
      <c r="H358" s="8">
        <v>10.759722</v>
      </c>
      <c r="I358" s="8">
        <v>50</v>
      </c>
      <c r="J358" s="20">
        <v>7.3</v>
      </c>
      <c r="K358" s="8">
        <v>32.770000000000003</v>
      </c>
      <c r="N358" s="8">
        <v>0.37</v>
      </c>
      <c r="V358" s="10" t="s">
        <v>11</v>
      </c>
      <c r="W358" s="10">
        <v>1979</v>
      </c>
      <c r="X358" s="10" t="s">
        <v>12</v>
      </c>
      <c r="Y358" s="10"/>
      <c r="Z358" s="10"/>
      <c r="AA358" s="10"/>
      <c r="AB358" s="26" t="s">
        <v>13</v>
      </c>
    </row>
    <row r="359" spans="1:28">
      <c r="A359" s="9" t="s">
        <v>322</v>
      </c>
      <c r="C359" s="8" t="s">
        <v>17</v>
      </c>
      <c r="D359" s="8" t="s">
        <v>36</v>
      </c>
      <c r="G359" s="8">
        <v>59.840277999999998</v>
      </c>
      <c r="H359" s="8">
        <v>10.759722</v>
      </c>
      <c r="I359" s="8">
        <v>60</v>
      </c>
      <c r="J359" s="20">
        <v>7.2</v>
      </c>
      <c r="K359" s="8">
        <v>33.049999999999997</v>
      </c>
      <c r="N359" s="8">
        <v>0.94</v>
      </c>
      <c r="V359" s="10" t="s">
        <v>11</v>
      </c>
      <c r="W359" s="10">
        <v>1979</v>
      </c>
      <c r="X359" s="10" t="s">
        <v>12</v>
      </c>
      <c r="Y359" s="10"/>
      <c r="Z359" s="10"/>
      <c r="AA359" s="10"/>
      <c r="AB359" s="26" t="s">
        <v>13</v>
      </c>
    </row>
    <row r="360" spans="1:28">
      <c r="A360" s="9" t="s">
        <v>322</v>
      </c>
      <c r="C360" s="8" t="s">
        <v>17</v>
      </c>
      <c r="D360" s="8" t="s">
        <v>36</v>
      </c>
      <c r="G360" s="8">
        <v>59.840277999999998</v>
      </c>
      <c r="H360" s="8">
        <v>10.759722</v>
      </c>
      <c r="I360" s="8">
        <v>70</v>
      </c>
      <c r="J360" s="20">
        <v>6.94</v>
      </c>
      <c r="K360" s="8">
        <v>33.270000000000003</v>
      </c>
      <c r="N360" s="8" t="s">
        <v>42</v>
      </c>
      <c r="V360" s="10" t="s">
        <v>11</v>
      </c>
      <c r="W360" s="10">
        <v>1979</v>
      </c>
      <c r="X360" s="10" t="s">
        <v>12</v>
      </c>
      <c r="Y360" s="10"/>
      <c r="Z360" s="10"/>
      <c r="AA360" s="10"/>
      <c r="AB360" s="26" t="s">
        <v>13</v>
      </c>
    </row>
    <row r="361" spans="1:28">
      <c r="A361" s="9" t="s">
        <v>322</v>
      </c>
      <c r="C361" s="8" t="s">
        <v>17</v>
      </c>
      <c r="D361" s="8" t="s">
        <v>36</v>
      </c>
      <c r="G361" s="8">
        <v>59.840277999999998</v>
      </c>
      <c r="H361" s="8">
        <v>10.759722</v>
      </c>
      <c r="I361" s="8">
        <v>80</v>
      </c>
      <c r="J361" s="20">
        <v>6.71</v>
      </c>
      <c r="K361" s="8">
        <v>33.44</v>
      </c>
      <c r="N361" s="8" t="s">
        <v>18</v>
      </c>
      <c r="V361" s="10" t="s">
        <v>11</v>
      </c>
      <c r="W361" s="10">
        <v>1979</v>
      </c>
      <c r="X361" s="10" t="s">
        <v>12</v>
      </c>
      <c r="Y361" s="10"/>
      <c r="Z361" s="10"/>
      <c r="AA361" s="10"/>
      <c r="AB361" s="26" t="s">
        <v>13</v>
      </c>
    </row>
    <row r="362" spans="1:28">
      <c r="A362" s="9" t="s">
        <v>322</v>
      </c>
      <c r="C362" s="8" t="s">
        <v>17</v>
      </c>
      <c r="D362" s="8" t="s">
        <v>36</v>
      </c>
      <c r="G362" s="8">
        <v>59.840277999999998</v>
      </c>
      <c r="H362" s="8">
        <v>10.759722</v>
      </c>
      <c r="I362" s="8">
        <v>90</v>
      </c>
      <c r="J362" s="20">
        <v>6.67</v>
      </c>
      <c r="K362" s="8">
        <v>33.479999999999997</v>
      </c>
      <c r="N362" s="8" t="s">
        <v>18</v>
      </c>
      <c r="V362" s="10" t="s">
        <v>11</v>
      </c>
      <c r="W362" s="10">
        <v>1979</v>
      </c>
      <c r="X362" s="10" t="s">
        <v>12</v>
      </c>
      <c r="Y362" s="10"/>
      <c r="Z362" s="10"/>
      <c r="AA362" s="10"/>
      <c r="AB362" s="26" t="s">
        <v>13</v>
      </c>
    </row>
    <row r="363" spans="1:28">
      <c r="A363" s="9" t="s">
        <v>322</v>
      </c>
      <c r="C363" s="8" t="s">
        <v>17</v>
      </c>
      <c r="D363" s="8" t="s">
        <v>36</v>
      </c>
      <c r="G363" s="8">
        <v>59.840277999999998</v>
      </c>
      <c r="H363" s="8">
        <v>10.759722</v>
      </c>
      <c r="I363" s="8">
        <v>100</v>
      </c>
      <c r="J363" s="20">
        <v>6.64</v>
      </c>
      <c r="K363" s="8">
        <v>33.5</v>
      </c>
      <c r="N363" s="8" t="s">
        <v>18</v>
      </c>
      <c r="V363" s="10" t="s">
        <v>11</v>
      </c>
      <c r="W363" s="10">
        <v>1979</v>
      </c>
      <c r="X363" s="10" t="s">
        <v>12</v>
      </c>
      <c r="Y363" s="10"/>
      <c r="Z363" s="10"/>
      <c r="AA363" s="10"/>
      <c r="AB363" s="26" t="s">
        <v>13</v>
      </c>
    </row>
    <row r="364" spans="1:28">
      <c r="A364" s="9" t="s">
        <v>324</v>
      </c>
      <c r="C364" s="8" t="s">
        <v>17</v>
      </c>
      <c r="D364" s="8" t="s">
        <v>37</v>
      </c>
      <c r="G364" s="8">
        <v>59.802778000000004</v>
      </c>
      <c r="H364" s="8">
        <v>10.525</v>
      </c>
      <c r="I364" s="8">
        <v>5</v>
      </c>
      <c r="J364" s="20">
        <v>1.1000000000000001</v>
      </c>
      <c r="K364" s="8">
        <v>21.67</v>
      </c>
      <c r="N364" s="8">
        <v>9.5299999999999994</v>
      </c>
      <c r="V364" s="10" t="s">
        <v>11</v>
      </c>
      <c r="W364" s="10">
        <v>1979</v>
      </c>
      <c r="X364" s="10" t="s">
        <v>12</v>
      </c>
      <c r="Y364" s="10"/>
      <c r="Z364" s="10"/>
      <c r="AA364" s="10"/>
      <c r="AB364" s="26" t="s">
        <v>13</v>
      </c>
    </row>
    <row r="365" spans="1:28">
      <c r="A365" s="9" t="s">
        <v>324</v>
      </c>
      <c r="C365" s="8" t="s">
        <v>17</v>
      </c>
      <c r="D365" s="8" t="s">
        <v>37</v>
      </c>
      <c r="G365" s="8">
        <v>59.802778000000004</v>
      </c>
      <c r="H365" s="8">
        <v>10.525</v>
      </c>
      <c r="I365" s="8">
        <v>10</v>
      </c>
      <c r="J365" s="20">
        <v>3.01</v>
      </c>
      <c r="K365" s="8">
        <v>23.34</v>
      </c>
      <c r="N365" s="8">
        <v>5.67</v>
      </c>
      <c r="V365" s="10" t="s">
        <v>11</v>
      </c>
      <c r="W365" s="10">
        <v>1979</v>
      </c>
      <c r="X365" s="10" t="s">
        <v>12</v>
      </c>
      <c r="Y365" s="10"/>
      <c r="Z365" s="10"/>
      <c r="AA365" s="10"/>
      <c r="AB365" s="26" t="s">
        <v>13</v>
      </c>
    </row>
    <row r="366" spans="1:28">
      <c r="A366" s="9" t="s">
        <v>324</v>
      </c>
      <c r="C366" s="8" t="s">
        <v>17</v>
      </c>
      <c r="D366" s="8" t="s">
        <v>37</v>
      </c>
      <c r="G366" s="8">
        <v>59.802778000000004</v>
      </c>
      <c r="H366" s="8">
        <v>10.525</v>
      </c>
      <c r="I366" s="8">
        <v>20</v>
      </c>
      <c r="J366" s="20">
        <v>7.61</v>
      </c>
      <c r="K366" s="8">
        <v>25.37</v>
      </c>
      <c r="N366" s="8">
        <v>1.62</v>
      </c>
      <c r="V366" s="10" t="s">
        <v>11</v>
      </c>
      <c r="W366" s="10">
        <v>1979</v>
      </c>
      <c r="X366" s="10" t="s">
        <v>12</v>
      </c>
      <c r="Y366" s="10"/>
      <c r="Z366" s="10"/>
      <c r="AA366" s="10"/>
      <c r="AB366" s="26" t="s">
        <v>13</v>
      </c>
    </row>
    <row r="367" spans="1:28">
      <c r="A367" s="9" t="s">
        <v>324</v>
      </c>
      <c r="C367" s="8" t="s">
        <v>17</v>
      </c>
      <c r="D367" s="8" t="s">
        <v>37</v>
      </c>
      <c r="G367" s="8">
        <v>59.802778000000004</v>
      </c>
      <c r="H367" s="8">
        <v>10.525</v>
      </c>
      <c r="I367" s="8">
        <v>30</v>
      </c>
      <c r="J367" s="20">
        <v>7.62</v>
      </c>
      <c r="K367" s="8">
        <v>25.5</v>
      </c>
      <c r="N367" s="8">
        <v>2.68</v>
      </c>
      <c r="V367" s="10" t="s">
        <v>11</v>
      </c>
      <c r="W367" s="10">
        <v>1979</v>
      </c>
      <c r="X367" s="10" t="s">
        <v>12</v>
      </c>
      <c r="Y367" s="10"/>
      <c r="Z367" s="10"/>
      <c r="AA367" s="10"/>
      <c r="AB367" s="26" t="s">
        <v>13</v>
      </c>
    </row>
    <row r="368" spans="1:28">
      <c r="A368" s="9" t="s">
        <v>324</v>
      </c>
      <c r="C368" s="8" t="s">
        <v>17</v>
      </c>
      <c r="D368" s="8" t="s">
        <v>37</v>
      </c>
      <c r="G368" s="8">
        <v>59.802778000000004</v>
      </c>
      <c r="H368" s="8">
        <v>10.525</v>
      </c>
      <c r="I368" s="8">
        <v>50</v>
      </c>
      <c r="J368" s="20">
        <v>7.06</v>
      </c>
      <c r="K368" s="8">
        <v>26</v>
      </c>
      <c r="N368" s="8">
        <v>4.6100000000000003</v>
      </c>
      <c r="V368" s="10" t="s">
        <v>11</v>
      </c>
      <c r="W368" s="10">
        <v>1979</v>
      </c>
      <c r="X368" s="10" t="s">
        <v>12</v>
      </c>
      <c r="Y368" s="10"/>
      <c r="Z368" s="10"/>
      <c r="AA368" s="10"/>
      <c r="AB368" s="26" t="s">
        <v>13</v>
      </c>
    </row>
    <row r="369" spans="1:28">
      <c r="A369" s="9" t="s">
        <v>324</v>
      </c>
      <c r="C369" s="8" t="s">
        <v>17</v>
      </c>
      <c r="D369" s="8" t="s">
        <v>37</v>
      </c>
      <c r="G369" s="8">
        <v>59.802778000000004</v>
      </c>
      <c r="H369" s="8">
        <v>10.525</v>
      </c>
      <c r="I369" s="8">
        <v>70</v>
      </c>
      <c r="J369" s="20">
        <v>6.52</v>
      </c>
      <c r="K369" s="8">
        <v>26.08</v>
      </c>
      <c r="N369" s="8">
        <v>5.04</v>
      </c>
      <c r="V369" s="10" t="s">
        <v>11</v>
      </c>
      <c r="W369" s="10">
        <v>1979</v>
      </c>
      <c r="X369" s="10" t="s">
        <v>12</v>
      </c>
      <c r="Y369" s="10"/>
      <c r="Z369" s="10"/>
      <c r="AA369" s="10"/>
      <c r="AB369" s="26" t="s">
        <v>13</v>
      </c>
    </row>
    <row r="370" spans="1:28">
      <c r="A370" s="9" t="s">
        <v>324</v>
      </c>
      <c r="C370" s="8" t="s">
        <v>17</v>
      </c>
      <c r="D370" s="8" t="s">
        <v>37</v>
      </c>
      <c r="G370" s="8">
        <v>59.802778000000004</v>
      </c>
      <c r="H370" s="8">
        <v>10.525</v>
      </c>
      <c r="I370" s="8">
        <v>80</v>
      </c>
      <c r="J370" s="20">
        <v>6.31</v>
      </c>
      <c r="K370" s="8">
        <v>26.08</v>
      </c>
      <c r="N370" s="8">
        <v>5.15</v>
      </c>
      <c r="V370" s="10" t="s">
        <v>11</v>
      </c>
      <c r="W370" s="10">
        <v>1979</v>
      </c>
      <c r="X370" s="10" t="s">
        <v>12</v>
      </c>
      <c r="Y370" s="10"/>
      <c r="Z370" s="10"/>
      <c r="AA370" s="10"/>
      <c r="AB370" s="26" t="s">
        <v>13</v>
      </c>
    </row>
    <row r="371" spans="1:28">
      <c r="A371" s="9" t="s">
        <v>325</v>
      </c>
      <c r="C371" s="8" t="s">
        <v>17</v>
      </c>
      <c r="D371" s="8" t="s">
        <v>37</v>
      </c>
      <c r="G371" s="8">
        <v>59.802778000000004</v>
      </c>
      <c r="H371" s="8">
        <v>10.525</v>
      </c>
      <c r="I371" s="8">
        <v>5</v>
      </c>
      <c r="J371" s="20">
        <v>17.78</v>
      </c>
      <c r="K371" s="8">
        <v>24.61</v>
      </c>
      <c r="N371" s="8">
        <v>5.96</v>
      </c>
      <c r="V371" s="10" t="s">
        <v>11</v>
      </c>
      <c r="W371" s="10">
        <v>1979</v>
      </c>
      <c r="X371" s="10" t="s">
        <v>12</v>
      </c>
      <c r="Y371" s="10"/>
      <c r="Z371" s="10"/>
      <c r="AA371" s="10"/>
      <c r="AB371" s="26" t="s">
        <v>13</v>
      </c>
    </row>
    <row r="372" spans="1:28">
      <c r="A372" s="9" t="s">
        <v>325</v>
      </c>
      <c r="C372" s="8" t="s">
        <v>17</v>
      </c>
      <c r="D372" s="8" t="s">
        <v>37</v>
      </c>
      <c r="G372" s="8">
        <v>59.802778000000004</v>
      </c>
      <c r="H372" s="8">
        <v>10.525</v>
      </c>
      <c r="I372" s="8">
        <v>10</v>
      </c>
      <c r="J372" s="20">
        <v>15.03</v>
      </c>
      <c r="K372" s="8">
        <v>25</v>
      </c>
      <c r="N372" s="8">
        <v>5.09</v>
      </c>
      <c r="V372" s="10" t="s">
        <v>11</v>
      </c>
      <c r="W372" s="10">
        <v>1979</v>
      </c>
      <c r="X372" s="10" t="s">
        <v>12</v>
      </c>
      <c r="Y372" s="10"/>
      <c r="Z372" s="10"/>
      <c r="AA372" s="10"/>
      <c r="AB372" s="26" t="s">
        <v>13</v>
      </c>
    </row>
    <row r="373" spans="1:28">
      <c r="A373" s="9" t="s">
        <v>325</v>
      </c>
      <c r="C373" s="8" t="s">
        <v>17</v>
      </c>
      <c r="D373" s="8" t="s">
        <v>37</v>
      </c>
      <c r="G373" s="8">
        <v>59.802778000000004</v>
      </c>
      <c r="H373" s="8">
        <v>10.525</v>
      </c>
      <c r="I373" s="8">
        <v>15</v>
      </c>
      <c r="J373" s="20">
        <v>8.3800000000000008</v>
      </c>
      <c r="K373" s="8">
        <v>29.33</v>
      </c>
      <c r="N373" s="8">
        <v>4.57</v>
      </c>
      <c r="V373" s="10" t="s">
        <v>11</v>
      </c>
      <c r="W373" s="10">
        <v>1979</v>
      </c>
      <c r="X373" s="10" t="s">
        <v>12</v>
      </c>
      <c r="Y373" s="10"/>
      <c r="Z373" s="10"/>
      <c r="AA373" s="10"/>
      <c r="AB373" s="26" t="s">
        <v>13</v>
      </c>
    </row>
    <row r="374" spans="1:28">
      <c r="A374" s="9" t="s">
        <v>325</v>
      </c>
      <c r="C374" s="8" t="s">
        <v>17</v>
      </c>
      <c r="D374" s="8" t="s">
        <v>37</v>
      </c>
      <c r="G374" s="8">
        <v>59.802778000000004</v>
      </c>
      <c r="H374" s="8">
        <v>10.525</v>
      </c>
      <c r="I374" s="8">
        <v>20</v>
      </c>
      <c r="J374" s="20">
        <v>7.59</v>
      </c>
      <c r="K374" s="8">
        <v>31.82</v>
      </c>
      <c r="N374" s="8">
        <v>3.52</v>
      </c>
      <c r="V374" s="10" t="s">
        <v>11</v>
      </c>
      <c r="W374" s="10">
        <v>1979</v>
      </c>
      <c r="X374" s="10" t="s">
        <v>12</v>
      </c>
      <c r="Y374" s="10"/>
      <c r="Z374" s="10"/>
      <c r="AA374" s="10"/>
      <c r="AB374" s="26" t="s">
        <v>13</v>
      </c>
    </row>
    <row r="375" spans="1:28">
      <c r="A375" s="9" t="s">
        <v>325</v>
      </c>
      <c r="C375" s="8" t="s">
        <v>17</v>
      </c>
      <c r="D375" s="8" t="s">
        <v>37</v>
      </c>
      <c r="G375" s="8">
        <v>59.802778000000004</v>
      </c>
      <c r="H375" s="8">
        <v>10.525</v>
      </c>
      <c r="I375" s="8">
        <v>40</v>
      </c>
      <c r="J375" s="20">
        <v>7</v>
      </c>
      <c r="K375" s="8">
        <v>32.86</v>
      </c>
      <c r="N375" s="8">
        <v>2.5299999999999998</v>
      </c>
      <c r="V375" s="10" t="s">
        <v>11</v>
      </c>
      <c r="W375" s="10">
        <v>1979</v>
      </c>
      <c r="X375" s="10" t="s">
        <v>12</v>
      </c>
      <c r="Y375" s="10"/>
      <c r="Z375" s="10"/>
      <c r="AA375" s="10"/>
      <c r="AB375" s="26" t="s">
        <v>13</v>
      </c>
    </row>
    <row r="376" spans="1:28">
      <c r="A376" s="9" t="s">
        <v>325</v>
      </c>
      <c r="C376" s="8" t="s">
        <v>17</v>
      </c>
      <c r="D376" s="8" t="s">
        <v>37</v>
      </c>
      <c r="G376" s="8">
        <v>59.802778000000004</v>
      </c>
      <c r="H376" s="8">
        <v>10.525</v>
      </c>
      <c r="I376" s="8">
        <v>50</v>
      </c>
      <c r="J376" s="20">
        <v>6.84</v>
      </c>
      <c r="K376" s="8">
        <v>32.97</v>
      </c>
      <c r="N376" s="8">
        <v>3.16</v>
      </c>
      <c r="V376" s="10" t="s">
        <v>11</v>
      </c>
      <c r="W376" s="10">
        <v>1979</v>
      </c>
      <c r="X376" s="10" t="s">
        <v>12</v>
      </c>
      <c r="Y376" s="10"/>
      <c r="Z376" s="10"/>
      <c r="AA376" s="10"/>
      <c r="AB376" s="26" t="s">
        <v>13</v>
      </c>
    </row>
    <row r="377" spans="1:28">
      <c r="A377" s="9" t="s">
        <v>325</v>
      </c>
      <c r="C377" s="8" t="s">
        <v>17</v>
      </c>
      <c r="D377" s="8" t="s">
        <v>37</v>
      </c>
      <c r="G377" s="8">
        <v>59.802778000000004</v>
      </c>
      <c r="H377" s="8">
        <v>10.525</v>
      </c>
      <c r="I377" s="8">
        <v>70</v>
      </c>
      <c r="J377" s="20">
        <v>6.64</v>
      </c>
      <c r="K377" s="8">
        <v>33.119999999999997</v>
      </c>
      <c r="N377" s="8">
        <v>3.4</v>
      </c>
      <c r="V377" s="10" t="s">
        <v>11</v>
      </c>
      <c r="W377" s="10">
        <v>1979</v>
      </c>
      <c r="X377" s="10" t="s">
        <v>12</v>
      </c>
      <c r="Y377" s="10"/>
      <c r="Z377" s="10"/>
      <c r="AA377" s="10"/>
      <c r="AB377" s="26" t="s">
        <v>13</v>
      </c>
    </row>
    <row r="378" spans="1:28">
      <c r="A378" s="9" t="s">
        <v>325</v>
      </c>
      <c r="C378" s="8" t="s">
        <v>17</v>
      </c>
      <c r="D378" s="8" t="s">
        <v>37</v>
      </c>
      <c r="G378" s="8">
        <v>59.802778000000004</v>
      </c>
      <c r="H378" s="8">
        <v>10.525</v>
      </c>
      <c r="I378" s="8">
        <v>90</v>
      </c>
      <c r="J378" s="20">
        <v>6.57</v>
      </c>
      <c r="K378" s="8">
        <v>33.159999999999997</v>
      </c>
      <c r="N378" s="8">
        <v>3.44</v>
      </c>
      <c r="V378" s="10" t="s">
        <v>11</v>
      </c>
      <c r="W378" s="10">
        <v>1979</v>
      </c>
      <c r="X378" s="10" t="s">
        <v>12</v>
      </c>
      <c r="Y378" s="10"/>
      <c r="Z378" s="10"/>
      <c r="AA378" s="10"/>
      <c r="AB378" s="26" t="s">
        <v>13</v>
      </c>
    </row>
    <row r="379" spans="1:28">
      <c r="A379" s="9" t="s">
        <v>326</v>
      </c>
      <c r="C379" s="8" t="s">
        <v>17</v>
      </c>
      <c r="D379" s="8" t="s">
        <v>37</v>
      </c>
      <c r="G379" s="8">
        <v>59.802778000000004</v>
      </c>
      <c r="H379" s="8">
        <v>10.525</v>
      </c>
      <c r="I379" s="8">
        <v>5</v>
      </c>
      <c r="J379" s="20">
        <v>5.63</v>
      </c>
      <c r="K379" s="8">
        <v>23.63</v>
      </c>
      <c r="N379" s="8">
        <v>6.76</v>
      </c>
      <c r="V379" s="10" t="s">
        <v>11</v>
      </c>
      <c r="W379" s="10">
        <v>1979</v>
      </c>
      <c r="X379" s="10" t="s">
        <v>12</v>
      </c>
      <c r="Y379" s="10"/>
      <c r="Z379" s="10"/>
      <c r="AA379" s="10"/>
      <c r="AB379" s="26" t="s">
        <v>13</v>
      </c>
    </row>
    <row r="380" spans="1:28">
      <c r="A380" s="9" t="s">
        <v>326</v>
      </c>
      <c r="C380" s="8" t="s">
        <v>17</v>
      </c>
      <c r="D380" s="8" t="s">
        <v>37</v>
      </c>
      <c r="G380" s="8">
        <v>59.802778000000004</v>
      </c>
      <c r="H380" s="8">
        <v>10.525</v>
      </c>
      <c r="I380" s="8">
        <v>10</v>
      </c>
      <c r="J380" s="20">
        <v>6.91</v>
      </c>
      <c r="K380" s="8">
        <v>25.74</v>
      </c>
      <c r="N380" s="8">
        <v>6.03</v>
      </c>
      <c r="V380" s="10" t="s">
        <v>11</v>
      </c>
      <c r="W380" s="10">
        <v>1979</v>
      </c>
      <c r="X380" s="10" t="s">
        <v>12</v>
      </c>
      <c r="Y380" s="10"/>
      <c r="Z380" s="10"/>
      <c r="AA380" s="10"/>
      <c r="AB380" s="26" t="s">
        <v>13</v>
      </c>
    </row>
    <row r="381" spans="1:28">
      <c r="A381" s="9" t="s">
        <v>326</v>
      </c>
      <c r="C381" s="8" t="s">
        <v>17</v>
      </c>
      <c r="D381" s="8" t="s">
        <v>37</v>
      </c>
      <c r="G381" s="8">
        <v>59.802778000000004</v>
      </c>
      <c r="H381" s="8">
        <v>10.525</v>
      </c>
      <c r="I381" s="8">
        <v>15</v>
      </c>
      <c r="J381" s="20">
        <v>8.39</v>
      </c>
      <c r="K381" s="8">
        <v>27.88</v>
      </c>
      <c r="N381" s="8">
        <v>4.9800000000000004</v>
      </c>
      <c r="V381" s="10" t="s">
        <v>11</v>
      </c>
      <c r="W381" s="10">
        <v>1979</v>
      </c>
      <c r="X381" s="10" t="s">
        <v>12</v>
      </c>
      <c r="Y381" s="10"/>
      <c r="Z381" s="10"/>
      <c r="AA381" s="10"/>
      <c r="AB381" s="26" t="s">
        <v>13</v>
      </c>
    </row>
    <row r="382" spans="1:28">
      <c r="A382" s="9" t="s">
        <v>326</v>
      </c>
      <c r="C382" s="8" t="s">
        <v>17</v>
      </c>
      <c r="D382" s="8" t="s">
        <v>37</v>
      </c>
      <c r="G382" s="8">
        <v>59.802778000000004</v>
      </c>
      <c r="H382" s="8">
        <v>10.525</v>
      </c>
      <c r="I382" s="8">
        <v>20</v>
      </c>
      <c r="J382" s="20">
        <v>9.7899999999999991</v>
      </c>
      <c r="K382" s="8">
        <v>30.16</v>
      </c>
      <c r="N382" s="8">
        <v>3.3</v>
      </c>
      <c r="V382" s="10" t="s">
        <v>11</v>
      </c>
      <c r="W382" s="10">
        <v>1979</v>
      </c>
      <c r="X382" s="10" t="s">
        <v>12</v>
      </c>
      <c r="Y382" s="10"/>
      <c r="Z382" s="10"/>
      <c r="AA382" s="10"/>
      <c r="AB382" s="26" t="s">
        <v>13</v>
      </c>
    </row>
    <row r="383" spans="1:28">
      <c r="A383" s="9" t="s">
        <v>326</v>
      </c>
      <c r="C383" s="8" t="s">
        <v>17</v>
      </c>
      <c r="D383" s="8" t="s">
        <v>37</v>
      </c>
      <c r="G383" s="8">
        <v>59.802778000000004</v>
      </c>
      <c r="H383" s="8">
        <v>10.525</v>
      </c>
      <c r="I383" s="8">
        <v>30</v>
      </c>
      <c r="J383" s="20">
        <v>8.98</v>
      </c>
      <c r="K383" s="8">
        <v>32.14</v>
      </c>
      <c r="N383" s="8">
        <v>2.4</v>
      </c>
      <c r="V383" s="10" t="s">
        <v>11</v>
      </c>
      <c r="W383" s="10">
        <v>1979</v>
      </c>
      <c r="X383" s="10" t="s">
        <v>12</v>
      </c>
      <c r="Y383" s="10"/>
      <c r="Z383" s="10"/>
      <c r="AA383" s="10"/>
      <c r="AB383" s="26" t="s">
        <v>13</v>
      </c>
    </row>
    <row r="384" spans="1:28">
      <c r="A384" s="9" t="s">
        <v>326</v>
      </c>
      <c r="C384" s="8" t="s">
        <v>17</v>
      </c>
      <c r="D384" s="8" t="s">
        <v>37</v>
      </c>
      <c r="G384" s="8">
        <v>59.802778000000004</v>
      </c>
      <c r="H384" s="8">
        <v>10.525</v>
      </c>
      <c r="I384" s="8">
        <v>50</v>
      </c>
      <c r="J384" s="20">
        <v>7.61</v>
      </c>
      <c r="K384" s="8">
        <v>32.67</v>
      </c>
      <c r="N384" s="8">
        <v>1.46</v>
      </c>
      <c r="V384" s="10" t="s">
        <v>11</v>
      </c>
      <c r="W384" s="10">
        <v>1979</v>
      </c>
      <c r="X384" s="10" t="s">
        <v>12</v>
      </c>
      <c r="Y384" s="10"/>
      <c r="Z384" s="10"/>
      <c r="AA384" s="10"/>
      <c r="AB384" s="26" t="s">
        <v>13</v>
      </c>
    </row>
    <row r="385" spans="1:28">
      <c r="A385" s="9" t="s">
        <v>326</v>
      </c>
      <c r="C385" s="8" t="s">
        <v>17</v>
      </c>
      <c r="D385" s="8" t="s">
        <v>37</v>
      </c>
      <c r="G385" s="8">
        <v>59.802778000000004</v>
      </c>
      <c r="H385" s="8">
        <v>10.525</v>
      </c>
      <c r="I385" s="8">
        <v>60</v>
      </c>
      <c r="J385" s="20">
        <v>7.38</v>
      </c>
      <c r="K385" s="8">
        <v>32.72</v>
      </c>
      <c r="N385" s="8">
        <v>1.1100000000000001</v>
      </c>
      <c r="V385" s="10" t="s">
        <v>11</v>
      </c>
      <c r="W385" s="10">
        <v>1979</v>
      </c>
      <c r="X385" s="10" t="s">
        <v>12</v>
      </c>
      <c r="Y385" s="10"/>
      <c r="Z385" s="10"/>
      <c r="AA385" s="10"/>
      <c r="AB385" s="26" t="s">
        <v>13</v>
      </c>
    </row>
    <row r="386" spans="1:28">
      <c r="A386" s="9" t="s">
        <v>326</v>
      </c>
      <c r="C386" s="8" t="s">
        <v>17</v>
      </c>
      <c r="D386" s="8" t="s">
        <v>37</v>
      </c>
      <c r="G386" s="8">
        <v>59.802778000000004</v>
      </c>
      <c r="H386" s="8">
        <v>10.525</v>
      </c>
      <c r="I386" s="8">
        <v>70</v>
      </c>
      <c r="J386" s="20">
        <v>7.27</v>
      </c>
      <c r="K386" s="8">
        <v>32.78</v>
      </c>
      <c r="N386" s="8">
        <v>0.99</v>
      </c>
      <c r="V386" s="10" t="s">
        <v>11</v>
      </c>
      <c r="W386" s="10">
        <v>1979</v>
      </c>
      <c r="X386" s="10" t="s">
        <v>12</v>
      </c>
      <c r="Y386" s="10"/>
      <c r="Z386" s="10"/>
      <c r="AA386" s="10"/>
      <c r="AB386" s="26" t="s">
        <v>13</v>
      </c>
    </row>
    <row r="387" spans="1:28">
      <c r="A387" s="9" t="s">
        <v>326</v>
      </c>
      <c r="C387" s="8" t="s">
        <v>17</v>
      </c>
      <c r="D387" s="8" t="s">
        <v>37</v>
      </c>
      <c r="G387" s="8">
        <v>59.802778000000004</v>
      </c>
      <c r="H387" s="8">
        <v>10.525</v>
      </c>
      <c r="I387" s="8">
        <v>90</v>
      </c>
      <c r="J387" s="20">
        <v>7.15</v>
      </c>
      <c r="K387" s="8">
        <v>32.770000000000003</v>
      </c>
      <c r="N387" s="8">
        <v>0.72</v>
      </c>
      <c r="V387" s="10" t="s">
        <v>11</v>
      </c>
      <c r="W387" s="10">
        <v>1979</v>
      </c>
      <c r="X387" s="10" t="s">
        <v>12</v>
      </c>
      <c r="Y387" s="10"/>
      <c r="Z387" s="10"/>
      <c r="AA387" s="10"/>
      <c r="AB387" s="26" t="s">
        <v>13</v>
      </c>
    </row>
    <row r="388" spans="1:28">
      <c r="A388" s="9" t="s">
        <v>326</v>
      </c>
      <c r="C388" s="8" t="s">
        <v>17</v>
      </c>
      <c r="D388" s="8" t="s">
        <v>37</v>
      </c>
      <c r="G388" s="8">
        <v>59.802778000000004</v>
      </c>
      <c r="H388" s="8">
        <v>10.525</v>
      </c>
      <c r="I388" s="8">
        <v>100</v>
      </c>
      <c r="J388" s="20">
        <v>7.15</v>
      </c>
      <c r="K388" s="8">
        <v>32.82</v>
      </c>
      <c r="N388" s="8">
        <v>0.7</v>
      </c>
      <c r="V388" s="10" t="s">
        <v>11</v>
      </c>
      <c r="W388" s="10">
        <v>1979</v>
      </c>
      <c r="X388" s="10" t="s">
        <v>12</v>
      </c>
      <c r="Y388" s="10"/>
      <c r="Z388" s="10"/>
      <c r="AA388" s="10"/>
      <c r="AB388" s="26" t="s">
        <v>13</v>
      </c>
    </row>
    <row r="389" spans="1:28">
      <c r="A389" s="9" t="s">
        <v>324</v>
      </c>
      <c r="C389" s="8" t="s">
        <v>17</v>
      </c>
      <c r="D389" s="8" t="s">
        <v>38</v>
      </c>
      <c r="G389" s="8">
        <v>59.802778000000004</v>
      </c>
      <c r="H389" s="8">
        <v>10.536111</v>
      </c>
      <c r="I389" s="8">
        <v>5</v>
      </c>
      <c r="J389" s="20">
        <v>1.01</v>
      </c>
      <c r="K389" s="8">
        <v>26.85</v>
      </c>
      <c r="N389" s="8">
        <v>9.77</v>
      </c>
      <c r="V389" s="10" t="s">
        <v>11</v>
      </c>
      <c r="W389" s="10">
        <v>1979</v>
      </c>
      <c r="X389" s="10" t="s">
        <v>12</v>
      </c>
      <c r="Y389" s="10"/>
      <c r="Z389" s="10"/>
      <c r="AA389" s="10"/>
      <c r="AB389" s="26" t="s">
        <v>13</v>
      </c>
    </row>
    <row r="390" spans="1:28">
      <c r="A390" s="9" t="s">
        <v>324</v>
      </c>
      <c r="C390" s="8" t="s">
        <v>17</v>
      </c>
      <c r="D390" s="8" t="s">
        <v>38</v>
      </c>
      <c r="G390" s="8">
        <v>59.802778000000004</v>
      </c>
      <c r="H390" s="8">
        <v>10.536111</v>
      </c>
      <c r="I390" s="8">
        <v>10</v>
      </c>
      <c r="J390" s="20">
        <v>4</v>
      </c>
      <c r="K390" s="8">
        <v>30.38</v>
      </c>
      <c r="N390" s="8">
        <v>4.17</v>
      </c>
      <c r="V390" s="10" t="s">
        <v>11</v>
      </c>
      <c r="W390" s="10">
        <v>1979</v>
      </c>
      <c r="X390" s="10" t="s">
        <v>12</v>
      </c>
      <c r="Y390" s="10"/>
      <c r="Z390" s="10"/>
      <c r="AA390" s="10"/>
      <c r="AB390" s="26" t="s">
        <v>13</v>
      </c>
    </row>
    <row r="391" spans="1:28">
      <c r="A391" s="9" t="s">
        <v>324</v>
      </c>
      <c r="C391" s="8" t="s">
        <v>17</v>
      </c>
      <c r="D391" s="8" t="s">
        <v>38</v>
      </c>
      <c r="G391" s="8">
        <v>59.802778000000004</v>
      </c>
      <c r="H391" s="8">
        <v>10.536111</v>
      </c>
      <c r="I391" s="8">
        <v>20</v>
      </c>
      <c r="J391" s="20">
        <v>7.66</v>
      </c>
      <c r="K391" s="8">
        <v>32.51</v>
      </c>
      <c r="N391" s="8">
        <v>1.61</v>
      </c>
      <c r="V391" s="10" t="s">
        <v>11</v>
      </c>
      <c r="W391" s="10">
        <v>1979</v>
      </c>
      <c r="X391" s="10" t="s">
        <v>12</v>
      </c>
      <c r="Y391" s="10"/>
      <c r="Z391" s="10"/>
      <c r="AA391" s="10"/>
      <c r="AB391" s="26" t="s">
        <v>13</v>
      </c>
    </row>
    <row r="392" spans="1:28">
      <c r="A392" s="9" t="s">
        <v>324</v>
      </c>
      <c r="C392" s="8" t="s">
        <v>17</v>
      </c>
      <c r="D392" s="8" t="s">
        <v>38</v>
      </c>
      <c r="G392" s="8">
        <v>59.802778000000004</v>
      </c>
      <c r="H392" s="8">
        <v>10.536111</v>
      </c>
      <c r="I392" s="8">
        <v>30</v>
      </c>
      <c r="J392" s="20">
        <v>7.32</v>
      </c>
      <c r="K392" s="8">
        <v>32.74</v>
      </c>
      <c r="N392" s="8">
        <v>4.01</v>
      </c>
      <c r="V392" s="10" t="s">
        <v>11</v>
      </c>
      <c r="W392" s="10">
        <v>1979</v>
      </c>
      <c r="X392" s="10" t="s">
        <v>12</v>
      </c>
      <c r="Y392" s="10"/>
      <c r="Z392" s="10"/>
      <c r="AA392" s="10"/>
      <c r="AB392" s="26" t="s">
        <v>13</v>
      </c>
    </row>
    <row r="393" spans="1:28">
      <c r="A393" s="9" t="s">
        <v>324</v>
      </c>
      <c r="C393" s="8" t="s">
        <v>17</v>
      </c>
      <c r="D393" s="8" t="s">
        <v>38</v>
      </c>
      <c r="G393" s="8">
        <v>59.802778000000004</v>
      </c>
      <c r="H393" s="8">
        <v>10.536111</v>
      </c>
      <c r="I393" s="8">
        <v>40</v>
      </c>
      <c r="J393" s="20">
        <v>7.05</v>
      </c>
      <c r="K393" s="8">
        <v>32.97</v>
      </c>
      <c r="N393" s="8">
        <v>4.53</v>
      </c>
      <c r="V393" s="10" t="s">
        <v>11</v>
      </c>
      <c r="W393" s="10">
        <v>1979</v>
      </c>
      <c r="X393" s="10" t="s">
        <v>12</v>
      </c>
      <c r="Y393" s="10"/>
      <c r="Z393" s="10"/>
      <c r="AA393" s="10"/>
      <c r="AB393" s="26" t="s">
        <v>13</v>
      </c>
    </row>
    <row r="394" spans="1:28">
      <c r="A394" s="9" t="s">
        <v>325</v>
      </c>
      <c r="C394" s="8" t="s">
        <v>17</v>
      </c>
      <c r="D394" s="8" t="s">
        <v>38</v>
      </c>
      <c r="G394" s="8">
        <v>59.802778000000004</v>
      </c>
      <c r="H394" s="8">
        <v>10.536111</v>
      </c>
      <c r="I394" s="8">
        <v>5</v>
      </c>
      <c r="J394" s="20">
        <v>17.739999999999998</v>
      </c>
      <c r="K394" s="8">
        <v>24.62</v>
      </c>
      <c r="N394" s="8">
        <v>5.8</v>
      </c>
      <c r="V394" s="10" t="s">
        <v>11</v>
      </c>
      <c r="W394" s="10">
        <v>1979</v>
      </c>
      <c r="X394" s="10" t="s">
        <v>12</v>
      </c>
      <c r="Y394" s="10"/>
      <c r="Z394" s="10"/>
      <c r="AA394" s="10"/>
      <c r="AB394" s="26" t="s">
        <v>13</v>
      </c>
    </row>
    <row r="395" spans="1:28">
      <c r="A395" s="9" t="s">
        <v>325</v>
      </c>
      <c r="C395" s="8" t="s">
        <v>17</v>
      </c>
      <c r="D395" s="8" t="s">
        <v>38</v>
      </c>
      <c r="G395" s="8">
        <v>59.802778000000004</v>
      </c>
      <c r="H395" s="8">
        <v>10.536111</v>
      </c>
      <c r="I395" s="8">
        <v>10</v>
      </c>
      <c r="J395" s="20">
        <v>14.77</v>
      </c>
      <c r="K395" s="8">
        <v>25.46</v>
      </c>
      <c r="N395" s="8">
        <v>4.6399999999999997</v>
      </c>
      <c r="V395" s="10" t="s">
        <v>11</v>
      </c>
      <c r="W395" s="10">
        <v>1979</v>
      </c>
      <c r="X395" s="10" t="s">
        <v>12</v>
      </c>
      <c r="Y395" s="10"/>
      <c r="Z395" s="10"/>
      <c r="AA395" s="10"/>
      <c r="AB395" s="26" t="s">
        <v>13</v>
      </c>
    </row>
    <row r="396" spans="1:28">
      <c r="A396" s="9" t="s">
        <v>325</v>
      </c>
      <c r="C396" s="8" t="s">
        <v>17</v>
      </c>
      <c r="D396" s="8" t="s">
        <v>38</v>
      </c>
      <c r="G396" s="8">
        <v>59.802778000000004</v>
      </c>
      <c r="H396" s="8">
        <v>10.536111</v>
      </c>
      <c r="I396" s="8">
        <v>15</v>
      </c>
      <c r="J396" s="20">
        <v>9.39</v>
      </c>
      <c r="K396" s="8">
        <v>30.75</v>
      </c>
      <c r="N396" s="8">
        <v>4.8899999999999997</v>
      </c>
      <c r="V396" s="10" t="s">
        <v>11</v>
      </c>
      <c r="W396" s="10">
        <v>1979</v>
      </c>
      <c r="X396" s="10" t="s">
        <v>12</v>
      </c>
      <c r="Y396" s="10"/>
      <c r="Z396" s="10"/>
      <c r="AA396" s="10"/>
      <c r="AB396" s="26" t="s">
        <v>13</v>
      </c>
    </row>
    <row r="397" spans="1:28">
      <c r="A397" s="9" t="s">
        <v>325</v>
      </c>
      <c r="C397" s="8" t="s">
        <v>17</v>
      </c>
      <c r="D397" s="8" t="s">
        <v>38</v>
      </c>
      <c r="G397" s="8">
        <v>59.802778000000004</v>
      </c>
      <c r="H397" s="8">
        <v>10.536111</v>
      </c>
      <c r="I397" s="8">
        <v>30</v>
      </c>
      <c r="J397" s="20">
        <v>6.96</v>
      </c>
      <c r="K397" s="8">
        <v>32.65</v>
      </c>
      <c r="N397" s="8">
        <v>3.03</v>
      </c>
      <c r="V397" s="10" t="s">
        <v>11</v>
      </c>
      <c r="W397" s="10">
        <v>1979</v>
      </c>
      <c r="X397" s="10" t="s">
        <v>12</v>
      </c>
      <c r="Y397" s="10"/>
      <c r="Z397" s="10"/>
      <c r="AA397" s="10"/>
      <c r="AB397" s="26" t="s">
        <v>13</v>
      </c>
    </row>
    <row r="398" spans="1:28">
      <c r="A398" s="9" t="s">
        <v>326</v>
      </c>
      <c r="C398" s="8" t="s">
        <v>17</v>
      </c>
      <c r="D398" s="8" t="s">
        <v>38</v>
      </c>
      <c r="G398" s="8">
        <v>59.802778000000004</v>
      </c>
      <c r="H398" s="8">
        <v>10.536111</v>
      </c>
      <c r="I398" s="8">
        <v>5</v>
      </c>
      <c r="J398" s="20">
        <v>6.07</v>
      </c>
      <c r="K398" s="8" t="s">
        <v>18</v>
      </c>
      <c r="N398" s="8">
        <v>6.6</v>
      </c>
      <c r="V398" s="10" t="s">
        <v>11</v>
      </c>
      <c r="W398" s="10">
        <v>1979</v>
      </c>
      <c r="X398" s="10" t="s">
        <v>12</v>
      </c>
      <c r="Y398" s="10"/>
      <c r="Z398" s="10"/>
      <c r="AA398" s="10"/>
      <c r="AB398" s="26" t="s">
        <v>13</v>
      </c>
    </row>
    <row r="399" spans="1:28">
      <c r="A399" s="9" t="s">
        <v>326</v>
      </c>
      <c r="C399" s="8" t="s">
        <v>17</v>
      </c>
      <c r="D399" s="8" t="s">
        <v>38</v>
      </c>
      <c r="G399" s="8">
        <v>59.802778000000004</v>
      </c>
      <c r="H399" s="8">
        <v>10.536111</v>
      </c>
      <c r="I399" s="8">
        <v>10</v>
      </c>
      <c r="J399" s="20">
        <v>7</v>
      </c>
      <c r="K399" s="8">
        <v>25.84</v>
      </c>
      <c r="N399" s="8">
        <v>5.96</v>
      </c>
      <c r="V399" s="10" t="s">
        <v>11</v>
      </c>
      <c r="W399" s="10">
        <v>1979</v>
      </c>
      <c r="X399" s="10" t="s">
        <v>12</v>
      </c>
      <c r="Y399" s="10"/>
      <c r="Z399" s="10"/>
      <c r="AA399" s="10"/>
      <c r="AB399" s="26" t="s">
        <v>13</v>
      </c>
    </row>
    <row r="400" spans="1:28">
      <c r="A400" s="9" t="s">
        <v>326</v>
      </c>
      <c r="C400" s="8" t="s">
        <v>17</v>
      </c>
      <c r="D400" s="8" t="s">
        <v>38</v>
      </c>
      <c r="G400" s="8">
        <v>59.802778000000004</v>
      </c>
      <c r="H400" s="8">
        <v>10.536111</v>
      </c>
      <c r="I400" s="8">
        <v>15</v>
      </c>
      <c r="J400" s="20">
        <v>8.57</v>
      </c>
      <c r="K400" s="8">
        <v>28.09</v>
      </c>
      <c r="N400" s="8">
        <v>4.87</v>
      </c>
      <c r="V400" s="10" t="s">
        <v>11</v>
      </c>
      <c r="W400" s="10">
        <v>1979</v>
      </c>
      <c r="X400" s="10" t="s">
        <v>12</v>
      </c>
      <c r="Y400" s="10"/>
      <c r="Z400" s="10"/>
      <c r="AA400" s="10"/>
      <c r="AB400" s="26" t="s">
        <v>13</v>
      </c>
    </row>
    <row r="401" spans="1:28">
      <c r="A401" s="9" t="s">
        <v>326</v>
      </c>
      <c r="C401" s="8" t="s">
        <v>17</v>
      </c>
      <c r="D401" s="8" t="s">
        <v>38</v>
      </c>
      <c r="G401" s="8">
        <v>59.802778000000004</v>
      </c>
      <c r="H401" s="8">
        <v>10.536111</v>
      </c>
      <c r="I401" s="8">
        <v>20</v>
      </c>
      <c r="J401" s="20">
        <v>9.92</v>
      </c>
      <c r="K401" s="8" t="s">
        <v>18</v>
      </c>
      <c r="N401" s="8">
        <v>3.27</v>
      </c>
      <c r="V401" s="10" t="s">
        <v>11</v>
      </c>
      <c r="W401" s="10">
        <v>1979</v>
      </c>
      <c r="X401" s="10" t="s">
        <v>12</v>
      </c>
      <c r="Y401" s="10"/>
      <c r="Z401" s="10"/>
      <c r="AA401" s="10"/>
      <c r="AB401" s="26" t="s">
        <v>13</v>
      </c>
    </row>
    <row r="402" spans="1:28">
      <c r="A402" s="9" t="s">
        <v>326</v>
      </c>
      <c r="C402" s="8" t="s">
        <v>17</v>
      </c>
      <c r="D402" s="8" t="s">
        <v>38</v>
      </c>
      <c r="G402" s="8">
        <v>59.802778000000004</v>
      </c>
      <c r="H402" s="8">
        <v>10.536111</v>
      </c>
      <c r="I402" s="8">
        <v>30</v>
      </c>
      <c r="J402" s="20">
        <v>9.0299999999999994</v>
      </c>
      <c r="K402" s="8">
        <v>32.06</v>
      </c>
      <c r="N402" s="8">
        <v>2.2799999999999998</v>
      </c>
      <c r="V402" s="10" t="s">
        <v>11</v>
      </c>
      <c r="W402" s="10">
        <v>1979</v>
      </c>
      <c r="X402" s="10" t="s">
        <v>12</v>
      </c>
      <c r="Y402" s="10"/>
      <c r="Z402" s="10"/>
      <c r="AA402" s="10"/>
      <c r="AB402" s="26" t="s">
        <v>13</v>
      </c>
    </row>
    <row r="403" spans="1:28">
      <c r="A403" s="9" t="s">
        <v>326</v>
      </c>
      <c r="C403" s="8" t="s">
        <v>17</v>
      </c>
      <c r="D403" s="8" t="s">
        <v>38</v>
      </c>
      <c r="G403" s="8">
        <v>59.802778000000004</v>
      </c>
      <c r="H403" s="8">
        <v>10.536111</v>
      </c>
      <c r="I403" s="8">
        <v>40</v>
      </c>
      <c r="J403" s="20">
        <v>8.0299999999999994</v>
      </c>
      <c r="K403" s="8">
        <v>32.5</v>
      </c>
      <c r="N403" s="8">
        <v>1.91</v>
      </c>
      <c r="V403" s="10" t="s">
        <v>11</v>
      </c>
      <c r="W403" s="10">
        <v>1979</v>
      </c>
      <c r="X403" s="10" t="s">
        <v>12</v>
      </c>
      <c r="Y403" s="10"/>
      <c r="Z403" s="10"/>
      <c r="AA403" s="10"/>
      <c r="AB403" s="26" t="s">
        <v>13</v>
      </c>
    </row>
    <row r="404" spans="1:28">
      <c r="A404" s="9" t="s">
        <v>326</v>
      </c>
      <c r="C404" s="8" t="s">
        <v>17</v>
      </c>
      <c r="D404" s="8" t="s">
        <v>38</v>
      </c>
      <c r="G404" s="8">
        <v>59.802778000000004</v>
      </c>
      <c r="H404" s="8">
        <v>10.536111</v>
      </c>
      <c r="I404" s="8">
        <v>50</v>
      </c>
      <c r="J404" s="20">
        <v>7.64</v>
      </c>
      <c r="K404" s="8">
        <v>32.61</v>
      </c>
      <c r="N404" s="8">
        <v>1.45</v>
      </c>
      <c r="V404" s="10" t="s">
        <v>11</v>
      </c>
      <c r="W404" s="10">
        <v>1979</v>
      </c>
      <c r="X404" s="10" t="s">
        <v>12</v>
      </c>
      <c r="Y404" s="10"/>
      <c r="Z404" s="10"/>
      <c r="AA404" s="10"/>
      <c r="AB404" s="26" t="s">
        <v>13</v>
      </c>
    </row>
    <row r="405" spans="1:28">
      <c r="A405" s="9" t="s">
        <v>324</v>
      </c>
      <c r="C405" s="8" t="s">
        <v>17</v>
      </c>
      <c r="D405" s="8" t="s">
        <v>39</v>
      </c>
      <c r="G405" s="8">
        <v>59.802778000000004</v>
      </c>
      <c r="H405" s="8">
        <v>10.566667000000001</v>
      </c>
      <c r="I405" s="8">
        <v>5</v>
      </c>
      <c r="J405" s="20">
        <v>0.84</v>
      </c>
      <c r="K405" s="8">
        <v>26.76</v>
      </c>
      <c r="N405" s="8">
        <v>9.6999999999999993</v>
      </c>
      <c r="V405" s="10" t="s">
        <v>11</v>
      </c>
      <c r="W405" s="10">
        <v>1979</v>
      </c>
      <c r="X405" s="10" t="s">
        <v>12</v>
      </c>
      <c r="Y405" s="10"/>
      <c r="Z405" s="10"/>
      <c r="AA405" s="10"/>
      <c r="AB405" s="26" t="s">
        <v>13</v>
      </c>
    </row>
    <row r="406" spans="1:28">
      <c r="A406" s="9" t="s">
        <v>324</v>
      </c>
      <c r="C406" s="8" t="s">
        <v>17</v>
      </c>
      <c r="D406" s="8" t="s">
        <v>39</v>
      </c>
      <c r="G406" s="8">
        <v>59.802778000000004</v>
      </c>
      <c r="H406" s="8">
        <v>10.566667000000001</v>
      </c>
      <c r="I406" s="8">
        <v>10</v>
      </c>
      <c r="J406" s="20">
        <v>4.49</v>
      </c>
      <c r="K406" s="8">
        <v>30.65</v>
      </c>
      <c r="N406" s="8">
        <v>4.04</v>
      </c>
      <c r="V406" s="10" t="s">
        <v>11</v>
      </c>
      <c r="W406" s="10">
        <v>1979</v>
      </c>
      <c r="X406" s="10" t="s">
        <v>12</v>
      </c>
      <c r="Y406" s="10"/>
      <c r="Z406" s="10"/>
      <c r="AA406" s="10"/>
      <c r="AB406" s="26" t="s">
        <v>13</v>
      </c>
    </row>
    <row r="407" spans="1:28">
      <c r="A407" s="9" t="s">
        <v>324</v>
      </c>
      <c r="C407" s="8" t="s">
        <v>17</v>
      </c>
      <c r="D407" s="8" t="s">
        <v>39</v>
      </c>
      <c r="G407" s="8">
        <v>59.802778000000004</v>
      </c>
      <c r="H407" s="8">
        <v>10.566667000000001</v>
      </c>
      <c r="I407" s="8">
        <v>25</v>
      </c>
      <c r="J407" s="20">
        <v>7.54</v>
      </c>
      <c r="K407" s="8">
        <v>32.630000000000003</v>
      </c>
      <c r="N407" s="8">
        <v>3.25</v>
      </c>
      <c r="V407" s="10" t="s">
        <v>11</v>
      </c>
      <c r="W407" s="10">
        <v>1979</v>
      </c>
      <c r="X407" s="10" t="s">
        <v>12</v>
      </c>
      <c r="Y407" s="10"/>
      <c r="Z407" s="10"/>
      <c r="AA407" s="10"/>
      <c r="AB407" s="26" t="s">
        <v>13</v>
      </c>
    </row>
    <row r="408" spans="1:28">
      <c r="A408" s="9" t="s">
        <v>324</v>
      </c>
      <c r="C408" s="8" t="s">
        <v>17</v>
      </c>
      <c r="D408" s="8" t="s">
        <v>39</v>
      </c>
      <c r="G408" s="8">
        <v>59.802778000000004</v>
      </c>
      <c r="H408" s="8">
        <v>10.566667000000001</v>
      </c>
      <c r="I408" s="8">
        <v>40</v>
      </c>
      <c r="J408" s="20">
        <v>7.13</v>
      </c>
      <c r="K408" s="8">
        <v>33.04</v>
      </c>
      <c r="N408" s="8">
        <v>4.4400000000000004</v>
      </c>
      <c r="V408" s="10" t="s">
        <v>11</v>
      </c>
      <c r="W408" s="10">
        <v>1979</v>
      </c>
      <c r="X408" s="10" t="s">
        <v>12</v>
      </c>
      <c r="Y408" s="10"/>
      <c r="Z408" s="10"/>
      <c r="AA408" s="10"/>
      <c r="AB408" s="26" t="s">
        <v>13</v>
      </c>
    </row>
    <row r="409" spans="1:28">
      <c r="A409" s="9" t="s">
        <v>324</v>
      </c>
      <c r="C409" s="8" t="s">
        <v>17</v>
      </c>
      <c r="D409" s="8" t="s">
        <v>39</v>
      </c>
      <c r="G409" s="8">
        <v>59.802778000000004</v>
      </c>
      <c r="H409" s="8">
        <v>10.566667000000001</v>
      </c>
      <c r="I409" s="8">
        <v>60</v>
      </c>
      <c r="J409" s="20">
        <v>6.75</v>
      </c>
      <c r="K409" s="8">
        <v>33.11</v>
      </c>
      <c r="N409" s="8">
        <v>5.01</v>
      </c>
      <c r="V409" s="10" t="s">
        <v>11</v>
      </c>
      <c r="W409" s="10">
        <v>1979</v>
      </c>
      <c r="X409" s="10" t="s">
        <v>12</v>
      </c>
      <c r="Y409" s="10"/>
      <c r="Z409" s="10"/>
      <c r="AA409" s="10"/>
      <c r="AB409" s="26" t="s">
        <v>13</v>
      </c>
    </row>
    <row r="410" spans="1:28">
      <c r="A410" s="9" t="s">
        <v>324</v>
      </c>
      <c r="C410" s="8" t="s">
        <v>17</v>
      </c>
      <c r="D410" s="8" t="s">
        <v>39</v>
      </c>
      <c r="G410" s="8">
        <v>59.802778000000004</v>
      </c>
      <c r="H410" s="8">
        <v>10.566667000000001</v>
      </c>
      <c r="I410" s="8">
        <v>80</v>
      </c>
      <c r="J410" s="20">
        <v>6.4</v>
      </c>
      <c r="K410" s="8">
        <v>33.270000000000003</v>
      </c>
      <c r="N410" s="8">
        <v>5.22</v>
      </c>
      <c r="V410" s="10" t="s">
        <v>11</v>
      </c>
      <c r="W410" s="10">
        <v>1979</v>
      </c>
      <c r="X410" s="10" t="s">
        <v>12</v>
      </c>
      <c r="Y410" s="10"/>
      <c r="Z410" s="10"/>
      <c r="AA410" s="10"/>
      <c r="AB410" s="26" t="s">
        <v>13</v>
      </c>
    </row>
    <row r="411" spans="1:28">
      <c r="A411" s="9" t="s">
        <v>324</v>
      </c>
      <c r="C411" s="8" t="s">
        <v>17</v>
      </c>
      <c r="D411" s="8" t="s">
        <v>39</v>
      </c>
      <c r="G411" s="8">
        <v>59.802778000000004</v>
      </c>
      <c r="H411" s="8">
        <v>10.566667000000001</v>
      </c>
      <c r="I411" s="8">
        <v>100</v>
      </c>
      <c r="J411" s="20">
        <v>6.35</v>
      </c>
      <c r="K411" s="8">
        <v>33.33</v>
      </c>
      <c r="N411" s="8">
        <v>5.39</v>
      </c>
      <c r="V411" s="10" t="s">
        <v>11</v>
      </c>
      <c r="W411" s="10">
        <v>1979</v>
      </c>
      <c r="X411" s="10" t="s">
        <v>12</v>
      </c>
      <c r="Y411" s="10"/>
      <c r="Z411" s="10"/>
      <c r="AA411" s="10"/>
      <c r="AB411" s="26" t="s">
        <v>13</v>
      </c>
    </row>
    <row r="412" spans="1:28">
      <c r="A412" s="9" t="s">
        <v>324</v>
      </c>
      <c r="C412" s="8" t="s">
        <v>17</v>
      </c>
      <c r="D412" s="8" t="s">
        <v>39</v>
      </c>
      <c r="G412" s="8">
        <v>59.802778000000004</v>
      </c>
      <c r="H412" s="8">
        <v>10.566667000000001</v>
      </c>
      <c r="I412" s="8">
        <v>125</v>
      </c>
      <c r="J412" s="20" t="s">
        <v>18</v>
      </c>
      <c r="K412" s="8">
        <v>33.22</v>
      </c>
      <c r="N412" s="8">
        <v>5.32</v>
      </c>
      <c r="V412" s="10" t="s">
        <v>11</v>
      </c>
      <c r="W412" s="10">
        <v>1979</v>
      </c>
      <c r="X412" s="10" t="s">
        <v>12</v>
      </c>
      <c r="Y412" s="10"/>
      <c r="Z412" s="10"/>
      <c r="AA412" s="10"/>
      <c r="AB412" s="26" t="s">
        <v>13</v>
      </c>
    </row>
    <row r="413" spans="1:28">
      <c r="A413" s="9" t="s">
        <v>325</v>
      </c>
      <c r="C413" s="8" t="s">
        <v>17</v>
      </c>
      <c r="D413" s="8" t="s">
        <v>39</v>
      </c>
      <c r="G413" s="8">
        <v>59.802778000000004</v>
      </c>
      <c r="H413" s="8">
        <v>10.566667000000001</v>
      </c>
      <c r="I413" s="8">
        <v>5</v>
      </c>
      <c r="J413" s="20" t="s">
        <v>18</v>
      </c>
      <c r="K413" s="8">
        <v>24.65</v>
      </c>
      <c r="N413" s="8">
        <v>5.87</v>
      </c>
      <c r="V413" s="10" t="s">
        <v>11</v>
      </c>
      <c r="W413" s="10">
        <v>1979</v>
      </c>
      <c r="X413" s="10" t="s">
        <v>12</v>
      </c>
      <c r="Y413" s="10"/>
      <c r="Z413" s="10"/>
      <c r="AA413" s="10"/>
      <c r="AB413" s="26" t="s">
        <v>13</v>
      </c>
    </row>
    <row r="414" spans="1:28">
      <c r="A414" s="9" t="s">
        <v>325</v>
      </c>
      <c r="C414" s="8" t="s">
        <v>17</v>
      </c>
      <c r="D414" s="8" t="s">
        <v>39</v>
      </c>
      <c r="G414" s="8">
        <v>59.802778000000004</v>
      </c>
      <c r="H414" s="8">
        <v>10.566667000000001</v>
      </c>
      <c r="I414" s="8">
        <v>10</v>
      </c>
      <c r="J414" s="20">
        <v>12.11</v>
      </c>
      <c r="K414" s="8">
        <v>27.15</v>
      </c>
      <c r="N414" s="8">
        <v>3.77</v>
      </c>
      <c r="V414" s="10" t="s">
        <v>11</v>
      </c>
      <c r="W414" s="10">
        <v>1979</v>
      </c>
      <c r="X414" s="10" t="s">
        <v>12</v>
      </c>
      <c r="Y414" s="10"/>
      <c r="Z414" s="10"/>
      <c r="AA414" s="10"/>
      <c r="AB414" s="26" t="s">
        <v>13</v>
      </c>
    </row>
    <row r="415" spans="1:28">
      <c r="A415" s="9" t="s">
        <v>325</v>
      </c>
      <c r="C415" s="8" t="s">
        <v>17</v>
      </c>
      <c r="D415" s="8" t="s">
        <v>39</v>
      </c>
      <c r="G415" s="8">
        <v>59.802778000000004</v>
      </c>
      <c r="H415" s="8">
        <v>10.566667000000001</v>
      </c>
      <c r="I415" s="8">
        <v>15</v>
      </c>
      <c r="J415" s="20">
        <v>8.84</v>
      </c>
      <c r="K415" s="8">
        <v>30.66</v>
      </c>
      <c r="N415" s="8">
        <v>4.5</v>
      </c>
      <c r="V415" s="10" t="s">
        <v>11</v>
      </c>
      <c r="W415" s="10">
        <v>1979</v>
      </c>
      <c r="X415" s="10" t="s">
        <v>12</v>
      </c>
      <c r="Y415" s="10"/>
      <c r="Z415" s="10"/>
      <c r="AA415" s="10"/>
      <c r="AB415" s="26" t="s">
        <v>13</v>
      </c>
    </row>
    <row r="416" spans="1:28">
      <c r="A416" s="9" t="s">
        <v>325</v>
      </c>
      <c r="C416" s="8" t="s">
        <v>17</v>
      </c>
      <c r="D416" s="8" t="s">
        <v>39</v>
      </c>
      <c r="G416" s="8">
        <v>59.802778000000004</v>
      </c>
      <c r="H416" s="8">
        <v>10.566667000000001</v>
      </c>
      <c r="I416" s="8">
        <v>20</v>
      </c>
      <c r="J416" s="20">
        <v>7.02</v>
      </c>
      <c r="K416" s="8">
        <v>31.93</v>
      </c>
      <c r="N416" s="8">
        <v>3.33</v>
      </c>
      <c r="V416" s="10" t="s">
        <v>11</v>
      </c>
      <c r="W416" s="10">
        <v>1979</v>
      </c>
      <c r="X416" s="10" t="s">
        <v>12</v>
      </c>
      <c r="Y416" s="10"/>
      <c r="Z416" s="10"/>
      <c r="AA416" s="10"/>
      <c r="AB416" s="26" t="s">
        <v>13</v>
      </c>
    </row>
    <row r="417" spans="1:28">
      <c r="A417" s="9" t="s">
        <v>325</v>
      </c>
      <c r="C417" s="8" t="s">
        <v>17</v>
      </c>
      <c r="D417" s="8" t="s">
        <v>39</v>
      </c>
      <c r="G417" s="8">
        <v>59.802778000000004</v>
      </c>
      <c r="H417" s="8">
        <v>10.566667000000001</v>
      </c>
      <c r="I417" s="8">
        <v>40</v>
      </c>
      <c r="J417" s="20">
        <v>6.9</v>
      </c>
      <c r="K417" s="8">
        <v>32.82</v>
      </c>
      <c r="N417" s="8">
        <v>3.03</v>
      </c>
      <c r="V417" s="10" t="s">
        <v>11</v>
      </c>
      <c r="W417" s="10">
        <v>1979</v>
      </c>
      <c r="X417" s="10" t="s">
        <v>12</v>
      </c>
      <c r="Y417" s="10"/>
      <c r="Z417" s="10"/>
      <c r="AA417" s="10"/>
      <c r="AB417" s="26" t="s">
        <v>13</v>
      </c>
    </row>
    <row r="418" spans="1:28">
      <c r="A418" s="9" t="s">
        <v>325</v>
      </c>
      <c r="C418" s="8" t="s">
        <v>17</v>
      </c>
      <c r="D418" s="8" t="s">
        <v>39</v>
      </c>
      <c r="G418" s="8">
        <v>59.802778000000004</v>
      </c>
      <c r="H418" s="8">
        <v>10.566667000000001</v>
      </c>
      <c r="I418" s="8">
        <v>60</v>
      </c>
      <c r="J418" s="20">
        <v>6.73</v>
      </c>
      <c r="K418" s="8">
        <v>33.020000000000003</v>
      </c>
      <c r="N418" s="8">
        <v>3.51</v>
      </c>
      <c r="V418" s="10" t="s">
        <v>11</v>
      </c>
      <c r="W418" s="10">
        <v>1979</v>
      </c>
      <c r="X418" s="10" t="s">
        <v>12</v>
      </c>
      <c r="Y418" s="10"/>
      <c r="Z418" s="10"/>
      <c r="AA418" s="10"/>
      <c r="AB418" s="26" t="s">
        <v>13</v>
      </c>
    </row>
    <row r="419" spans="1:28">
      <c r="A419" s="9" t="s">
        <v>325</v>
      </c>
      <c r="C419" s="8" t="s">
        <v>17</v>
      </c>
      <c r="D419" s="8" t="s">
        <v>39</v>
      </c>
      <c r="G419" s="8">
        <v>59.802778000000004</v>
      </c>
      <c r="H419" s="8">
        <v>10.566667000000001</v>
      </c>
      <c r="I419" s="8">
        <v>90</v>
      </c>
      <c r="J419" s="20">
        <v>6.57</v>
      </c>
      <c r="K419" s="8">
        <v>33.17</v>
      </c>
      <c r="N419" s="8">
        <v>3.68</v>
      </c>
      <c r="V419" s="10" t="s">
        <v>11</v>
      </c>
      <c r="W419" s="10">
        <v>1979</v>
      </c>
      <c r="X419" s="10" t="s">
        <v>12</v>
      </c>
      <c r="Y419" s="10"/>
      <c r="Z419" s="10"/>
      <c r="AA419" s="10"/>
      <c r="AB419" s="26" t="s">
        <v>13</v>
      </c>
    </row>
    <row r="420" spans="1:28">
      <c r="A420" s="9" t="s">
        <v>325</v>
      </c>
      <c r="C420" s="8" t="s">
        <v>17</v>
      </c>
      <c r="D420" s="8" t="s">
        <v>39</v>
      </c>
      <c r="G420" s="8">
        <v>59.802778000000004</v>
      </c>
      <c r="H420" s="8">
        <v>10.566667000000001</v>
      </c>
      <c r="I420" s="8">
        <v>120</v>
      </c>
      <c r="J420" s="20">
        <v>6.48</v>
      </c>
      <c r="K420" s="8">
        <v>33.229999999999997</v>
      </c>
      <c r="N420" s="8">
        <v>3.94</v>
      </c>
      <c r="V420" s="10" t="s">
        <v>11</v>
      </c>
      <c r="W420" s="10">
        <v>1979</v>
      </c>
      <c r="X420" s="10" t="s">
        <v>12</v>
      </c>
      <c r="Y420" s="10"/>
      <c r="Z420" s="10"/>
      <c r="AA420" s="10"/>
      <c r="AB420" s="26" t="s">
        <v>13</v>
      </c>
    </row>
    <row r="421" spans="1:28">
      <c r="A421" s="9" t="s">
        <v>326</v>
      </c>
      <c r="C421" s="8" t="s">
        <v>17</v>
      </c>
      <c r="D421" s="8" t="s">
        <v>39</v>
      </c>
      <c r="G421" s="8">
        <v>59.802778000000004</v>
      </c>
      <c r="H421" s="8">
        <v>10.566667000000001</v>
      </c>
      <c r="I421" s="8">
        <v>5</v>
      </c>
      <c r="J421" s="20">
        <v>6</v>
      </c>
      <c r="K421" s="8">
        <v>23.95</v>
      </c>
      <c r="N421" s="8">
        <v>6.66</v>
      </c>
      <c r="V421" s="10" t="s">
        <v>11</v>
      </c>
      <c r="W421" s="10">
        <v>1979</v>
      </c>
      <c r="X421" s="10" t="s">
        <v>12</v>
      </c>
      <c r="Y421" s="10"/>
      <c r="Z421" s="10"/>
      <c r="AA421" s="10"/>
      <c r="AB421" s="26" t="s">
        <v>13</v>
      </c>
    </row>
    <row r="422" spans="1:28">
      <c r="A422" s="9" t="s">
        <v>326</v>
      </c>
      <c r="C422" s="8" t="s">
        <v>17</v>
      </c>
      <c r="D422" s="8" t="s">
        <v>39</v>
      </c>
      <c r="G422" s="8">
        <v>59.802778000000004</v>
      </c>
      <c r="H422" s="8">
        <v>10.566667000000001</v>
      </c>
      <c r="I422" s="8">
        <v>10</v>
      </c>
      <c r="J422" s="20">
        <v>6.98</v>
      </c>
      <c r="K422" s="8">
        <v>25.7</v>
      </c>
      <c r="N422" s="8">
        <v>5.99</v>
      </c>
      <c r="V422" s="10" t="s">
        <v>11</v>
      </c>
      <c r="W422" s="10">
        <v>1979</v>
      </c>
      <c r="X422" s="10" t="s">
        <v>12</v>
      </c>
      <c r="Y422" s="10"/>
      <c r="Z422" s="10"/>
      <c r="AA422" s="10"/>
      <c r="AB422" s="26" t="s">
        <v>13</v>
      </c>
    </row>
    <row r="423" spans="1:28">
      <c r="A423" s="9" t="s">
        <v>326</v>
      </c>
      <c r="C423" s="8" t="s">
        <v>17</v>
      </c>
      <c r="D423" s="8" t="s">
        <v>39</v>
      </c>
      <c r="G423" s="8">
        <v>59.802778000000004</v>
      </c>
      <c r="H423" s="8">
        <v>10.566667000000001</v>
      </c>
      <c r="I423" s="8">
        <v>15</v>
      </c>
      <c r="J423" s="20">
        <v>8.7799999999999994</v>
      </c>
      <c r="K423" s="8">
        <v>28.29</v>
      </c>
      <c r="N423" s="8">
        <v>4.76</v>
      </c>
      <c r="V423" s="10" t="s">
        <v>11</v>
      </c>
      <c r="W423" s="10">
        <v>1979</v>
      </c>
      <c r="X423" s="10" t="s">
        <v>12</v>
      </c>
      <c r="Y423" s="10"/>
      <c r="Z423" s="10"/>
      <c r="AA423" s="10"/>
      <c r="AB423" s="26" t="s">
        <v>13</v>
      </c>
    </row>
    <row r="424" spans="1:28">
      <c r="A424" s="9" t="s">
        <v>326</v>
      </c>
      <c r="C424" s="8" t="s">
        <v>17</v>
      </c>
      <c r="D424" s="8" t="s">
        <v>39</v>
      </c>
      <c r="G424" s="8">
        <v>59.802778000000004</v>
      </c>
      <c r="H424" s="8">
        <v>10.566667000000001</v>
      </c>
      <c r="I424" s="8">
        <v>20</v>
      </c>
      <c r="J424" s="20">
        <v>9.82</v>
      </c>
      <c r="K424" s="8">
        <v>29.57</v>
      </c>
      <c r="N424" s="8">
        <v>3.44</v>
      </c>
      <c r="V424" s="10" t="s">
        <v>11</v>
      </c>
      <c r="W424" s="10">
        <v>1979</v>
      </c>
      <c r="X424" s="10" t="s">
        <v>12</v>
      </c>
      <c r="Y424" s="10"/>
      <c r="Z424" s="10"/>
      <c r="AA424" s="10"/>
      <c r="AB424" s="26" t="s">
        <v>13</v>
      </c>
    </row>
    <row r="425" spans="1:28">
      <c r="A425" s="9" t="s">
        <v>326</v>
      </c>
      <c r="C425" s="8" t="s">
        <v>17</v>
      </c>
      <c r="D425" s="8" t="s">
        <v>39</v>
      </c>
      <c r="G425" s="8">
        <v>59.802778000000004</v>
      </c>
      <c r="H425" s="8">
        <v>10.566667000000001</v>
      </c>
      <c r="I425" s="8">
        <v>30</v>
      </c>
      <c r="J425" s="20">
        <v>9.1199999999999992</v>
      </c>
      <c r="K425" s="8">
        <v>32.1</v>
      </c>
      <c r="N425" s="8">
        <v>2.58</v>
      </c>
      <c r="V425" s="10" t="s">
        <v>11</v>
      </c>
      <c r="W425" s="10">
        <v>1979</v>
      </c>
      <c r="X425" s="10" t="s">
        <v>12</v>
      </c>
      <c r="Y425" s="10"/>
      <c r="Z425" s="10"/>
      <c r="AA425" s="10"/>
      <c r="AB425" s="26" t="s">
        <v>13</v>
      </c>
    </row>
    <row r="426" spans="1:28">
      <c r="A426" s="9" t="s">
        <v>326</v>
      </c>
      <c r="C426" s="8" t="s">
        <v>17</v>
      </c>
      <c r="D426" s="8" t="s">
        <v>39</v>
      </c>
      <c r="G426" s="8">
        <v>59.802778000000004</v>
      </c>
      <c r="H426" s="8">
        <v>10.566667000000001</v>
      </c>
      <c r="I426" s="8">
        <v>50</v>
      </c>
      <c r="J426" s="20">
        <v>7.71</v>
      </c>
      <c r="K426" s="8">
        <v>32.58</v>
      </c>
      <c r="N426" s="8">
        <v>1.53</v>
      </c>
      <c r="V426" s="10" t="s">
        <v>11</v>
      </c>
      <c r="W426" s="10">
        <v>1979</v>
      </c>
      <c r="X426" s="10" t="s">
        <v>12</v>
      </c>
      <c r="Y426" s="10"/>
      <c r="Z426" s="10"/>
      <c r="AA426" s="10"/>
      <c r="AB426" s="26" t="s">
        <v>13</v>
      </c>
    </row>
    <row r="427" spans="1:28">
      <c r="A427" s="9" t="s">
        <v>326</v>
      </c>
      <c r="C427" s="8" t="s">
        <v>17</v>
      </c>
      <c r="D427" s="8" t="s">
        <v>39</v>
      </c>
      <c r="G427" s="8">
        <v>59.802778000000004</v>
      </c>
      <c r="H427" s="8">
        <v>10.566667000000001</v>
      </c>
      <c r="I427" s="8">
        <v>60</v>
      </c>
      <c r="J427" s="20">
        <v>7.37</v>
      </c>
      <c r="K427" s="8">
        <v>32.74</v>
      </c>
      <c r="N427" s="8">
        <v>1.17</v>
      </c>
      <c r="V427" s="10" t="s">
        <v>11</v>
      </c>
      <c r="W427" s="10">
        <v>1979</v>
      </c>
      <c r="X427" s="10" t="s">
        <v>12</v>
      </c>
      <c r="Y427" s="10"/>
      <c r="Z427" s="10"/>
      <c r="AA427" s="10"/>
      <c r="AB427" s="26" t="s">
        <v>13</v>
      </c>
    </row>
    <row r="428" spans="1:28">
      <c r="A428" s="9" t="s">
        <v>326</v>
      </c>
      <c r="C428" s="8" t="s">
        <v>17</v>
      </c>
      <c r="D428" s="8" t="s">
        <v>39</v>
      </c>
      <c r="G428" s="8">
        <v>59.802778000000004</v>
      </c>
      <c r="H428" s="8">
        <v>10.566667000000001</v>
      </c>
      <c r="I428" s="8">
        <v>80</v>
      </c>
      <c r="J428" s="20">
        <v>7.22</v>
      </c>
      <c r="K428" s="8">
        <v>32.81</v>
      </c>
      <c r="N428" s="8">
        <v>1.02</v>
      </c>
      <c r="V428" s="10" t="s">
        <v>11</v>
      </c>
      <c r="W428" s="10">
        <v>1979</v>
      </c>
      <c r="X428" s="10" t="s">
        <v>12</v>
      </c>
      <c r="Y428" s="10"/>
      <c r="Z428" s="10"/>
      <c r="AA428" s="10"/>
      <c r="AB428" s="26" t="s">
        <v>13</v>
      </c>
    </row>
    <row r="429" spans="1:28">
      <c r="A429" s="9" t="s">
        <v>326</v>
      </c>
      <c r="C429" s="8" t="s">
        <v>17</v>
      </c>
      <c r="D429" s="8" t="s">
        <v>39</v>
      </c>
      <c r="G429" s="8">
        <v>59.802778000000004</v>
      </c>
      <c r="H429" s="8">
        <v>10.566667000000001</v>
      </c>
      <c r="I429" s="8">
        <v>100</v>
      </c>
      <c r="J429" s="20">
        <v>7.07</v>
      </c>
      <c r="K429" s="8">
        <v>32.83</v>
      </c>
      <c r="N429" s="8">
        <v>1.01</v>
      </c>
      <c r="V429" s="10" t="s">
        <v>11</v>
      </c>
      <c r="W429" s="10">
        <v>1979</v>
      </c>
      <c r="X429" s="10" t="s">
        <v>12</v>
      </c>
      <c r="Y429" s="10"/>
      <c r="Z429" s="10"/>
      <c r="AA429" s="10"/>
      <c r="AB429" s="26" t="s">
        <v>13</v>
      </c>
    </row>
    <row r="430" spans="1:28">
      <c r="A430" s="9" t="s">
        <v>326</v>
      </c>
      <c r="C430" s="8" t="s">
        <v>17</v>
      </c>
      <c r="D430" s="8" t="s">
        <v>39</v>
      </c>
      <c r="G430" s="8">
        <v>59.802778000000004</v>
      </c>
      <c r="H430" s="8">
        <v>10.566667000000001</v>
      </c>
      <c r="I430" s="8">
        <v>110</v>
      </c>
      <c r="J430" s="20">
        <v>7.12</v>
      </c>
      <c r="K430" s="8">
        <v>32.85</v>
      </c>
      <c r="N430" s="8">
        <v>0.98</v>
      </c>
      <c r="V430" s="10" t="s">
        <v>11</v>
      </c>
      <c r="W430" s="10">
        <v>1979</v>
      </c>
      <c r="X430" s="10" t="s">
        <v>12</v>
      </c>
      <c r="Y430" s="10"/>
      <c r="Z430" s="10"/>
      <c r="AA430" s="10"/>
      <c r="AB430" s="26" t="s">
        <v>13</v>
      </c>
    </row>
    <row r="431" spans="1:28">
      <c r="A431" s="9" t="s">
        <v>324</v>
      </c>
      <c r="C431" s="8" t="s">
        <v>17</v>
      </c>
      <c r="D431" s="8" t="s">
        <v>40</v>
      </c>
      <c r="G431" s="8">
        <v>59.802778000000004</v>
      </c>
      <c r="H431" s="8">
        <v>10.597222</v>
      </c>
      <c r="I431" s="8">
        <v>5</v>
      </c>
      <c r="J431" s="20">
        <v>0.92</v>
      </c>
      <c r="K431" s="8">
        <v>26.76</v>
      </c>
      <c r="N431" s="8">
        <v>9.57</v>
      </c>
      <c r="V431" s="10" t="s">
        <v>11</v>
      </c>
      <c r="W431" s="10">
        <v>1979</v>
      </c>
      <c r="X431" s="10" t="s">
        <v>12</v>
      </c>
      <c r="Y431" s="10"/>
      <c r="Z431" s="10"/>
      <c r="AA431" s="10"/>
      <c r="AB431" s="26" t="s">
        <v>13</v>
      </c>
    </row>
    <row r="432" spans="1:28">
      <c r="A432" s="9" t="s">
        <v>324</v>
      </c>
      <c r="C432" s="8" t="s">
        <v>17</v>
      </c>
      <c r="D432" s="8" t="s">
        <v>40</v>
      </c>
      <c r="G432" s="8">
        <v>59.802778000000004</v>
      </c>
      <c r="H432" s="8">
        <v>10.597222</v>
      </c>
      <c r="I432" s="8">
        <v>10</v>
      </c>
      <c r="J432" s="20">
        <v>3.98</v>
      </c>
      <c r="K432" s="8">
        <v>29.92</v>
      </c>
      <c r="N432" s="8" t="s">
        <v>18</v>
      </c>
      <c r="V432" s="10" t="s">
        <v>11</v>
      </c>
      <c r="W432" s="10">
        <v>1979</v>
      </c>
      <c r="X432" s="10" t="s">
        <v>12</v>
      </c>
      <c r="Y432" s="10"/>
      <c r="Z432" s="10"/>
      <c r="AA432" s="10"/>
      <c r="AB432" s="26" t="s">
        <v>13</v>
      </c>
    </row>
    <row r="433" spans="1:28">
      <c r="A433" s="9" t="s">
        <v>324</v>
      </c>
      <c r="C433" s="8" t="s">
        <v>17</v>
      </c>
      <c r="D433" s="8" t="s">
        <v>40</v>
      </c>
      <c r="G433" s="8">
        <v>59.802778000000004</v>
      </c>
      <c r="H433" s="8">
        <v>10.597222</v>
      </c>
      <c r="I433" s="8">
        <v>20</v>
      </c>
      <c r="J433" s="20">
        <v>7.64</v>
      </c>
      <c r="K433" s="8">
        <v>32.47</v>
      </c>
      <c r="N433" s="8">
        <v>2.38</v>
      </c>
      <c r="V433" s="10" t="s">
        <v>11</v>
      </c>
      <c r="W433" s="10">
        <v>1979</v>
      </c>
      <c r="X433" s="10" t="s">
        <v>12</v>
      </c>
      <c r="Y433" s="10"/>
      <c r="Z433" s="10"/>
      <c r="AA433" s="10"/>
      <c r="AB433" s="26" t="s">
        <v>13</v>
      </c>
    </row>
    <row r="434" spans="1:28">
      <c r="A434" s="9" t="s">
        <v>324</v>
      </c>
      <c r="C434" s="8" t="s">
        <v>17</v>
      </c>
      <c r="D434" s="8" t="s">
        <v>40</v>
      </c>
      <c r="G434" s="8">
        <v>59.802778000000004</v>
      </c>
      <c r="H434" s="8">
        <v>10.597222</v>
      </c>
      <c r="I434" s="8">
        <v>30</v>
      </c>
      <c r="J434" s="20">
        <v>7.41</v>
      </c>
      <c r="K434" s="8">
        <v>23.85</v>
      </c>
      <c r="N434" s="8">
        <v>3.71</v>
      </c>
      <c r="V434" s="10" t="s">
        <v>11</v>
      </c>
      <c r="W434" s="10">
        <v>1979</v>
      </c>
      <c r="X434" s="10" t="s">
        <v>12</v>
      </c>
      <c r="Y434" s="10"/>
      <c r="Z434" s="10"/>
      <c r="AA434" s="10"/>
      <c r="AB434" s="26" t="s">
        <v>13</v>
      </c>
    </row>
    <row r="435" spans="1:28">
      <c r="A435" s="9" t="s">
        <v>324</v>
      </c>
      <c r="C435" s="8" t="s">
        <v>17</v>
      </c>
      <c r="D435" s="8" t="s">
        <v>40</v>
      </c>
      <c r="G435" s="8">
        <v>59.802778000000004</v>
      </c>
      <c r="H435" s="8">
        <v>10.597222</v>
      </c>
      <c r="I435" s="8">
        <v>50</v>
      </c>
      <c r="J435" s="20">
        <v>7.04</v>
      </c>
      <c r="K435" s="8">
        <v>33.04</v>
      </c>
      <c r="N435" s="8">
        <v>4.59</v>
      </c>
      <c r="V435" s="10" t="s">
        <v>11</v>
      </c>
      <c r="W435" s="10">
        <v>1979</v>
      </c>
      <c r="X435" s="10" t="s">
        <v>12</v>
      </c>
      <c r="Y435" s="10"/>
      <c r="Z435" s="10"/>
      <c r="AA435" s="10"/>
      <c r="AB435" s="26" t="s">
        <v>13</v>
      </c>
    </row>
    <row r="436" spans="1:28">
      <c r="A436" s="9" t="s">
        <v>324</v>
      </c>
      <c r="C436" s="8" t="s">
        <v>17</v>
      </c>
      <c r="D436" s="8" t="s">
        <v>40</v>
      </c>
      <c r="G436" s="8">
        <v>59.802778000000004</v>
      </c>
      <c r="H436" s="8">
        <v>10.597222</v>
      </c>
      <c r="I436" s="8">
        <v>70</v>
      </c>
      <c r="J436" s="20">
        <v>6.46</v>
      </c>
      <c r="K436" s="8">
        <v>33.130000000000003</v>
      </c>
      <c r="N436" s="8">
        <v>5.16</v>
      </c>
      <c r="V436" s="10" t="s">
        <v>11</v>
      </c>
      <c r="W436" s="10">
        <v>1979</v>
      </c>
      <c r="X436" s="10" t="s">
        <v>12</v>
      </c>
      <c r="Y436" s="10"/>
      <c r="Z436" s="10"/>
      <c r="AA436" s="10"/>
      <c r="AB436" s="26" t="s">
        <v>13</v>
      </c>
    </row>
    <row r="437" spans="1:28">
      <c r="A437" s="9" t="s">
        <v>324</v>
      </c>
      <c r="C437" s="8" t="s">
        <v>17</v>
      </c>
      <c r="D437" s="8" t="s">
        <v>40</v>
      </c>
      <c r="G437" s="8">
        <v>59.802778000000004</v>
      </c>
      <c r="H437" s="8">
        <v>10.597222</v>
      </c>
      <c r="I437" s="8">
        <v>90</v>
      </c>
      <c r="J437" s="20">
        <v>6.35</v>
      </c>
      <c r="K437" s="8">
        <v>33.07</v>
      </c>
      <c r="N437" s="8">
        <v>5.29</v>
      </c>
      <c r="V437" s="10" t="s">
        <v>11</v>
      </c>
      <c r="W437" s="10">
        <v>1979</v>
      </c>
      <c r="X437" s="10" t="s">
        <v>12</v>
      </c>
      <c r="Y437" s="10"/>
      <c r="Z437" s="10"/>
      <c r="AA437" s="10"/>
      <c r="AB437" s="26" t="s">
        <v>13</v>
      </c>
    </row>
    <row r="438" spans="1:28">
      <c r="A438" s="9" t="s">
        <v>324</v>
      </c>
      <c r="C438" s="8" t="s">
        <v>17</v>
      </c>
      <c r="D438" s="8" t="s">
        <v>40</v>
      </c>
      <c r="G438" s="8">
        <v>59.802778000000004</v>
      </c>
      <c r="H438" s="8">
        <v>10.597222</v>
      </c>
      <c r="I438" s="8">
        <v>100</v>
      </c>
      <c r="J438" s="20">
        <v>6.31</v>
      </c>
      <c r="K438" s="8">
        <v>34.06</v>
      </c>
      <c r="N438" s="8">
        <v>5.31</v>
      </c>
      <c r="V438" s="10" t="s">
        <v>11</v>
      </c>
      <c r="W438" s="10">
        <v>1979</v>
      </c>
      <c r="X438" s="10" t="s">
        <v>12</v>
      </c>
      <c r="Y438" s="10"/>
      <c r="Z438" s="10"/>
      <c r="AA438" s="10"/>
      <c r="AB438" s="26" t="s">
        <v>13</v>
      </c>
    </row>
    <row r="439" spans="1:28">
      <c r="A439" s="9" t="s">
        <v>325</v>
      </c>
      <c r="C439" s="8" t="s">
        <v>17</v>
      </c>
      <c r="D439" s="8" t="s">
        <v>40</v>
      </c>
      <c r="G439" s="8">
        <v>59.802778000000004</v>
      </c>
      <c r="H439" s="8">
        <v>10.597222</v>
      </c>
      <c r="I439" s="8">
        <v>5</v>
      </c>
      <c r="J439" s="20">
        <v>17.940000000000001</v>
      </c>
      <c r="K439" s="8">
        <v>24.65</v>
      </c>
      <c r="N439" s="8">
        <v>5.89</v>
      </c>
      <c r="V439" s="10" t="s">
        <v>11</v>
      </c>
      <c r="W439" s="10">
        <v>1979</v>
      </c>
      <c r="X439" s="10" t="s">
        <v>12</v>
      </c>
      <c r="Y439" s="10"/>
      <c r="Z439" s="10"/>
      <c r="AA439" s="10"/>
      <c r="AB439" s="26" t="s">
        <v>13</v>
      </c>
    </row>
    <row r="440" spans="1:28">
      <c r="A440" s="9" t="s">
        <v>325</v>
      </c>
      <c r="C440" s="8" t="s">
        <v>17</v>
      </c>
      <c r="D440" s="8" t="s">
        <v>40</v>
      </c>
      <c r="G440" s="8">
        <v>59.802778000000004</v>
      </c>
      <c r="H440" s="8">
        <v>10.597222</v>
      </c>
      <c r="I440" s="8">
        <v>10</v>
      </c>
      <c r="J440" s="20">
        <v>14.48</v>
      </c>
      <c r="K440" s="8">
        <v>25.85</v>
      </c>
      <c r="N440" s="8">
        <v>4.59</v>
      </c>
      <c r="V440" s="10" t="s">
        <v>11</v>
      </c>
      <c r="W440" s="10">
        <v>1979</v>
      </c>
      <c r="X440" s="10" t="s">
        <v>12</v>
      </c>
      <c r="Y440" s="10"/>
      <c r="Z440" s="10"/>
      <c r="AA440" s="10"/>
      <c r="AB440" s="26" t="s">
        <v>13</v>
      </c>
    </row>
    <row r="441" spans="1:28">
      <c r="A441" s="9" t="s">
        <v>325</v>
      </c>
      <c r="C441" s="8" t="s">
        <v>17</v>
      </c>
      <c r="D441" s="8" t="s">
        <v>40</v>
      </c>
      <c r="G441" s="8">
        <v>59.802778000000004</v>
      </c>
      <c r="H441" s="8">
        <v>10.597222</v>
      </c>
      <c r="I441" s="8">
        <v>15</v>
      </c>
      <c r="J441" s="20">
        <v>10.17</v>
      </c>
      <c r="K441" s="8">
        <v>30.45</v>
      </c>
      <c r="N441" s="8">
        <v>5.23</v>
      </c>
      <c r="V441" s="10" t="s">
        <v>11</v>
      </c>
      <c r="W441" s="10">
        <v>1979</v>
      </c>
      <c r="X441" s="10" t="s">
        <v>12</v>
      </c>
      <c r="Y441" s="10"/>
      <c r="Z441" s="10"/>
      <c r="AA441" s="10"/>
      <c r="AB441" s="26" t="s">
        <v>13</v>
      </c>
    </row>
    <row r="442" spans="1:28">
      <c r="A442" s="9" t="s">
        <v>325</v>
      </c>
      <c r="C442" s="8" t="s">
        <v>17</v>
      </c>
      <c r="D442" s="8" t="s">
        <v>40</v>
      </c>
      <c r="G442" s="8">
        <v>59.802778000000004</v>
      </c>
      <c r="H442" s="8">
        <v>10.597222</v>
      </c>
      <c r="I442" s="8">
        <v>20</v>
      </c>
      <c r="J442" s="20">
        <v>7.56</v>
      </c>
      <c r="K442" s="8">
        <v>31.4</v>
      </c>
      <c r="N442" s="8">
        <v>4.12</v>
      </c>
      <c r="V442" s="10" t="s">
        <v>11</v>
      </c>
      <c r="W442" s="10">
        <v>1979</v>
      </c>
      <c r="X442" s="10" t="s">
        <v>12</v>
      </c>
      <c r="Y442" s="10"/>
      <c r="Z442" s="10"/>
      <c r="AA442" s="10"/>
      <c r="AB442" s="26" t="s">
        <v>13</v>
      </c>
    </row>
    <row r="443" spans="1:28">
      <c r="A443" s="9" t="s">
        <v>325</v>
      </c>
      <c r="C443" s="8" t="s">
        <v>17</v>
      </c>
      <c r="D443" s="8" t="s">
        <v>40</v>
      </c>
      <c r="G443" s="8">
        <v>59.802778000000004</v>
      </c>
      <c r="H443" s="8">
        <v>10.597222</v>
      </c>
      <c r="I443" s="8">
        <v>40</v>
      </c>
      <c r="J443" s="20">
        <v>6.91</v>
      </c>
      <c r="K443" s="8">
        <v>32.880000000000003</v>
      </c>
      <c r="N443" s="8">
        <v>3</v>
      </c>
      <c r="V443" s="10" t="s">
        <v>11</v>
      </c>
      <c r="W443" s="10">
        <v>1979</v>
      </c>
      <c r="X443" s="10" t="s">
        <v>12</v>
      </c>
      <c r="Y443" s="10"/>
      <c r="Z443" s="10"/>
      <c r="AA443" s="10"/>
      <c r="AB443" s="26" t="s">
        <v>13</v>
      </c>
    </row>
    <row r="444" spans="1:28">
      <c r="A444" s="9" t="s">
        <v>325</v>
      </c>
      <c r="C444" s="8" t="s">
        <v>17</v>
      </c>
      <c r="D444" s="8" t="s">
        <v>40</v>
      </c>
      <c r="G444" s="8">
        <v>59.802778000000004</v>
      </c>
      <c r="H444" s="8">
        <v>10.597222</v>
      </c>
      <c r="I444" s="8">
        <v>60</v>
      </c>
      <c r="J444" s="20">
        <v>6.73</v>
      </c>
      <c r="K444" s="8">
        <v>33.06</v>
      </c>
      <c r="N444" s="8">
        <v>3.43</v>
      </c>
      <c r="V444" s="10" t="s">
        <v>11</v>
      </c>
      <c r="W444" s="10">
        <v>1979</v>
      </c>
      <c r="X444" s="10" t="s">
        <v>12</v>
      </c>
      <c r="Y444" s="10"/>
      <c r="Z444" s="10"/>
      <c r="AA444" s="10"/>
      <c r="AB444" s="26" t="s">
        <v>13</v>
      </c>
    </row>
    <row r="445" spans="1:28">
      <c r="A445" s="9" t="s">
        <v>325</v>
      </c>
      <c r="C445" s="8" t="s">
        <v>17</v>
      </c>
      <c r="D445" s="8" t="s">
        <v>40</v>
      </c>
      <c r="G445" s="8">
        <v>59.802778000000004</v>
      </c>
      <c r="H445" s="8">
        <v>10.597222</v>
      </c>
      <c r="I445" s="8">
        <v>80</v>
      </c>
      <c r="J445" s="20">
        <v>6.6</v>
      </c>
      <c r="K445" s="8">
        <v>33.130000000000003</v>
      </c>
      <c r="N445" s="8">
        <v>3.57</v>
      </c>
      <c r="V445" s="10" t="s">
        <v>11</v>
      </c>
      <c r="W445" s="10">
        <v>1979</v>
      </c>
      <c r="X445" s="10" t="s">
        <v>12</v>
      </c>
      <c r="Y445" s="10"/>
      <c r="Z445" s="10"/>
      <c r="AA445" s="10"/>
      <c r="AB445" s="26" t="s">
        <v>13</v>
      </c>
    </row>
    <row r="446" spans="1:28">
      <c r="A446" s="9" t="s">
        <v>325</v>
      </c>
      <c r="C446" s="8" t="s">
        <v>17</v>
      </c>
      <c r="D446" s="8" t="s">
        <v>40</v>
      </c>
      <c r="G446" s="8">
        <v>59.802778000000004</v>
      </c>
      <c r="H446" s="8">
        <v>10.597222</v>
      </c>
      <c r="I446" s="8">
        <v>110</v>
      </c>
      <c r="J446" s="20">
        <v>6.46</v>
      </c>
      <c r="K446" s="8">
        <v>33.22</v>
      </c>
      <c r="N446" s="8">
        <v>3.92</v>
      </c>
      <c r="V446" s="10" t="s">
        <v>11</v>
      </c>
      <c r="W446" s="10">
        <v>1979</v>
      </c>
      <c r="X446" s="10" t="s">
        <v>12</v>
      </c>
      <c r="Y446" s="10"/>
      <c r="Z446" s="10"/>
      <c r="AA446" s="10"/>
      <c r="AB446" s="26" t="s">
        <v>13</v>
      </c>
    </row>
    <row r="447" spans="1:28">
      <c r="A447" s="9" t="s">
        <v>327</v>
      </c>
      <c r="C447" s="8" t="s">
        <v>17</v>
      </c>
      <c r="D447" s="8" t="s">
        <v>40</v>
      </c>
      <c r="G447" s="8">
        <v>59.802778000000004</v>
      </c>
      <c r="H447" s="8">
        <v>10.597222</v>
      </c>
      <c r="I447" s="8">
        <v>5</v>
      </c>
      <c r="J447" s="20">
        <v>6.51</v>
      </c>
      <c r="K447" s="8">
        <v>25.05</v>
      </c>
      <c r="N447" s="8">
        <v>6.33</v>
      </c>
      <c r="V447" s="10" t="s">
        <v>11</v>
      </c>
      <c r="W447" s="10">
        <v>1979</v>
      </c>
      <c r="X447" s="10" t="s">
        <v>12</v>
      </c>
      <c r="Y447" s="10"/>
      <c r="Z447" s="10"/>
      <c r="AA447" s="10"/>
      <c r="AB447" s="26" t="s">
        <v>13</v>
      </c>
    </row>
    <row r="448" spans="1:28">
      <c r="A448" s="9" t="s">
        <v>327</v>
      </c>
      <c r="C448" s="8" t="s">
        <v>17</v>
      </c>
      <c r="D448" s="8" t="s">
        <v>40</v>
      </c>
      <c r="G448" s="8">
        <v>59.802778000000004</v>
      </c>
      <c r="H448" s="8">
        <v>10.597222</v>
      </c>
      <c r="I448" s="8">
        <v>10</v>
      </c>
      <c r="J448" s="20">
        <v>7.18</v>
      </c>
      <c r="K448" s="8">
        <v>25.96</v>
      </c>
      <c r="N448" s="8">
        <v>5.87</v>
      </c>
      <c r="V448" s="10" t="s">
        <v>11</v>
      </c>
      <c r="W448" s="10">
        <v>1979</v>
      </c>
      <c r="X448" s="10" t="s">
        <v>12</v>
      </c>
      <c r="Y448" s="10"/>
      <c r="Z448" s="10"/>
      <c r="AA448" s="10"/>
      <c r="AB448" s="26" t="s">
        <v>13</v>
      </c>
    </row>
    <row r="449" spans="1:28">
      <c r="A449" s="9" t="s">
        <v>327</v>
      </c>
      <c r="C449" s="8" t="s">
        <v>17</v>
      </c>
      <c r="D449" s="8" t="s">
        <v>40</v>
      </c>
      <c r="G449" s="8">
        <v>59.802778000000004</v>
      </c>
      <c r="H449" s="8">
        <v>10.597222</v>
      </c>
      <c r="I449" s="8">
        <v>15</v>
      </c>
      <c r="J449" s="20">
        <v>8.5399999999999991</v>
      </c>
      <c r="K449" s="8">
        <v>27.99</v>
      </c>
      <c r="N449" s="8">
        <v>4.95</v>
      </c>
      <c r="V449" s="10" t="s">
        <v>11</v>
      </c>
      <c r="W449" s="10">
        <v>1979</v>
      </c>
      <c r="X449" s="10" t="s">
        <v>12</v>
      </c>
      <c r="Y449" s="10"/>
      <c r="Z449" s="10"/>
      <c r="AA449" s="10"/>
      <c r="AB449" s="26" t="s">
        <v>13</v>
      </c>
    </row>
    <row r="450" spans="1:28">
      <c r="A450" s="9" t="s">
        <v>327</v>
      </c>
      <c r="C450" s="8" t="s">
        <v>17</v>
      </c>
      <c r="D450" s="8" t="s">
        <v>40</v>
      </c>
      <c r="G450" s="8">
        <v>59.802778000000004</v>
      </c>
      <c r="H450" s="8">
        <v>10.597222</v>
      </c>
      <c r="I450" s="8">
        <v>20</v>
      </c>
      <c r="J450" s="20">
        <v>9.9700000000000006</v>
      </c>
      <c r="K450" s="8">
        <v>29.95</v>
      </c>
      <c r="N450" s="8">
        <v>3.33</v>
      </c>
      <c r="V450" s="10" t="s">
        <v>11</v>
      </c>
      <c r="W450" s="10">
        <v>1979</v>
      </c>
      <c r="X450" s="10" t="s">
        <v>12</v>
      </c>
      <c r="Y450" s="10"/>
      <c r="Z450" s="10"/>
      <c r="AA450" s="10"/>
      <c r="AB450" s="26" t="s">
        <v>13</v>
      </c>
    </row>
    <row r="451" spans="1:28">
      <c r="A451" s="9" t="s">
        <v>327</v>
      </c>
      <c r="C451" s="8" t="s">
        <v>17</v>
      </c>
      <c r="D451" s="8" t="s">
        <v>40</v>
      </c>
      <c r="G451" s="8">
        <v>59.802778000000004</v>
      </c>
      <c r="H451" s="8">
        <v>10.597222</v>
      </c>
      <c r="I451" s="8">
        <v>30</v>
      </c>
      <c r="J451" s="20">
        <v>8.91</v>
      </c>
      <c r="K451" s="8">
        <v>32.11</v>
      </c>
      <c r="N451" s="8">
        <v>2.3199999999999998</v>
      </c>
      <c r="V451" s="10" t="s">
        <v>11</v>
      </c>
      <c r="W451" s="10">
        <v>1979</v>
      </c>
      <c r="X451" s="10" t="s">
        <v>12</v>
      </c>
      <c r="Y451" s="10"/>
      <c r="Z451" s="10"/>
      <c r="AA451" s="10"/>
      <c r="AB451" s="26" t="s">
        <v>13</v>
      </c>
    </row>
    <row r="452" spans="1:28">
      <c r="A452" s="9" t="s">
        <v>327</v>
      </c>
      <c r="C452" s="8" t="s">
        <v>17</v>
      </c>
      <c r="D452" s="8" t="s">
        <v>40</v>
      </c>
      <c r="G452" s="8">
        <v>59.802778000000004</v>
      </c>
      <c r="H452" s="8">
        <v>10.597222</v>
      </c>
      <c r="I452" s="8">
        <v>50</v>
      </c>
      <c r="J452" s="20">
        <v>7.56</v>
      </c>
      <c r="K452" s="8">
        <v>32.64</v>
      </c>
      <c r="N452" s="8">
        <v>1.42</v>
      </c>
      <c r="V452" s="10" t="s">
        <v>11</v>
      </c>
      <c r="W452" s="10">
        <v>1979</v>
      </c>
      <c r="X452" s="10" t="s">
        <v>12</v>
      </c>
      <c r="Y452" s="10"/>
      <c r="Z452" s="10"/>
      <c r="AA452" s="10"/>
      <c r="AB452" s="26" t="s">
        <v>13</v>
      </c>
    </row>
    <row r="453" spans="1:28">
      <c r="A453" s="9" t="s">
        <v>327</v>
      </c>
      <c r="C453" s="8" t="s">
        <v>17</v>
      </c>
      <c r="D453" s="8" t="s">
        <v>40</v>
      </c>
      <c r="G453" s="8">
        <v>59.802778000000004</v>
      </c>
      <c r="H453" s="8">
        <v>10.597222</v>
      </c>
      <c r="I453" s="8">
        <v>60</v>
      </c>
      <c r="J453" s="20">
        <v>7.35</v>
      </c>
      <c r="K453" s="8">
        <v>32.72</v>
      </c>
      <c r="N453" s="8">
        <v>1.25</v>
      </c>
      <c r="V453" s="10" t="s">
        <v>11</v>
      </c>
      <c r="W453" s="10">
        <v>1979</v>
      </c>
      <c r="X453" s="10" t="s">
        <v>12</v>
      </c>
      <c r="Y453" s="10"/>
      <c r="Z453" s="10"/>
      <c r="AA453" s="10"/>
      <c r="AB453" s="26" t="s">
        <v>13</v>
      </c>
    </row>
    <row r="454" spans="1:28">
      <c r="A454" s="9" t="s">
        <v>327</v>
      </c>
      <c r="C454" s="8" t="s">
        <v>17</v>
      </c>
      <c r="D454" s="8" t="s">
        <v>40</v>
      </c>
      <c r="G454" s="8">
        <v>59.802778000000004</v>
      </c>
      <c r="H454" s="8">
        <v>10.597222</v>
      </c>
      <c r="I454" s="8">
        <v>70</v>
      </c>
      <c r="J454" s="20">
        <v>7.27</v>
      </c>
      <c r="K454" s="8">
        <v>32.770000000000003</v>
      </c>
      <c r="N454" s="8">
        <v>1.17</v>
      </c>
      <c r="V454" s="10" t="s">
        <v>11</v>
      </c>
      <c r="W454" s="10">
        <v>1979</v>
      </c>
      <c r="X454" s="10" t="s">
        <v>12</v>
      </c>
      <c r="Y454" s="10"/>
      <c r="Z454" s="10"/>
      <c r="AA454" s="10"/>
      <c r="AB454" s="26" t="s">
        <v>13</v>
      </c>
    </row>
    <row r="455" spans="1:28">
      <c r="A455" s="9" t="s">
        <v>328</v>
      </c>
      <c r="C455" s="8" t="s">
        <v>17</v>
      </c>
      <c r="D455" s="8" t="s">
        <v>674</v>
      </c>
      <c r="G455" s="8">
        <v>59.769444</v>
      </c>
      <c r="H455" s="8">
        <v>10.722222</v>
      </c>
      <c r="I455" s="8">
        <v>5</v>
      </c>
      <c r="K455" s="8">
        <v>24.61</v>
      </c>
      <c r="N455" s="8">
        <v>9.15</v>
      </c>
      <c r="V455" s="10" t="s">
        <v>11</v>
      </c>
      <c r="W455" s="10">
        <v>1979</v>
      </c>
      <c r="X455" s="10" t="s">
        <v>12</v>
      </c>
      <c r="Y455" s="10"/>
      <c r="Z455" s="10"/>
      <c r="AA455" s="10"/>
      <c r="AB455" s="26" t="s">
        <v>13</v>
      </c>
    </row>
    <row r="456" spans="1:28">
      <c r="A456" s="9" t="s">
        <v>328</v>
      </c>
      <c r="C456" s="8" t="s">
        <v>17</v>
      </c>
      <c r="D456" s="8" t="s">
        <v>674</v>
      </c>
      <c r="G456" s="8">
        <v>59.769444</v>
      </c>
      <c r="H456" s="8">
        <v>10.722222</v>
      </c>
      <c r="I456" s="8">
        <v>10</v>
      </c>
      <c r="K456" s="8">
        <v>29.89</v>
      </c>
      <c r="N456" s="8">
        <v>6.17</v>
      </c>
      <c r="V456" s="10" t="s">
        <v>11</v>
      </c>
      <c r="W456" s="10">
        <v>1979</v>
      </c>
      <c r="X456" s="10" t="s">
        <v>12</v>
      </c>
      <c r="Y456" s="10"/>
      <c r="Z456" s="10"/>
      <c r="AA456" s="10"/>
      <c r="AB456" s="26" t="s">
        <v>13</v>
      </c>
    </row>
    <row r="457" spans="1:28">
      <c r="A457" s="9" t="s">
        <v>328</v>
      </c>
      <c r="C457" s="8" t="s">
        <v>17</v>
      </c>
      <c r="D457" s="8" t="s">
        <v>674</v>
      </c>
      <c r="G457" s="8">
        <v>59.769444</v>
      </c>
      <c r="H457" s="8">
        <v>10.722222</v>
      </c>
      <c r="I457" s="8">
        <v>15</v>
      </c>
      <c r="K457" s="8">
        <v>31.27</v>
      </c>
      <c r="N457" s="8">
        <v>3.36</v>
      </c>
      <c r="V457" s="10" t="s">
        <v>11</v>
      </c>
      <c r="W457" s="10">
        <v>1979</v>
      </c>
      <c r="X457" s="10" t="s">
        <v>12</v>
      </c>
      <c r="Y457" s="10"/>
      <c r="Z457" s="10"/>
      <c r="AA457" s="10"/>
      <c r="AB457" s="26" t="s">
        <v>13</v>
      </c>
    </row>
    <row r="458" spans="1:28">
      <c r="A458" s="9" t="s">
        <v>328</v>
      </c>
      <c r="C458" s="8" t="s">
        <v>17</v>
      </c>
      <c r="D458" s="8" t="s">
        <v>674</v>
      </c>
      <c r="G458" s="8">
        <v>59.769444</v>
      </c>
      <c r="H458" s="8">
        <v>10.722222</v>
      </c>
      <c r="I458" s="8">
        <v>25</v>
      </c>
      <c r="K458" s="8">
        <v>32.6</v>
      </c>
      <c r="N458" s="8">
        <v>1.3</v>
      </c>
      <c r="V458" s="10" t="s">
        <v>11</v>
      </c>
      <c r="W458" s="10">
        <v>1979</v>
      </c>
      <c r="X458" s="10" t="s">
        <v>12</v>
      </c>
      <c r="Y458" s="10"/>
      <c r="Z458" s="10"/>
      <c r="AA458" s="10"/>
      <c r="AB458" s="26" t="s">
        <v>13</v>
      </c>
    </row>
    <row r="459" spans="1:28">
      <c r="A459" s="9" t="s">
        <v>328</v>
      </c>
      <c r="C459" s="8" t="s">
        <v>17</v>
      </c>
      <c r="D459" s="8" t="s">
        <v>674</v>
      </c>
      <c r="G459" s="8">
        <v>59.769444</v>
      </c>
      <c r="H459" s="8">
        <v>10.722222</v>
      </c>
      <c r="I459" s="8">
        <v>50</v>
      </c>
      <c r="K459" s="8">
        <v>32.92</v>
      </c>
      <c r="N459" s="8">
        <v>2.2000000000000002</v>
      </c>
      <c r="V459" s="10" t="s">
        <v>11</v>
      </c>
      <c r="W459" s="10">
        <v>1979</v>
      </c>
      <c r="X459" s="10" t="s">
        <v>12</v>
      </c>
      <c r="Y459" s="10"/>
      <c r="Z459" s="10"/>
      <c r="AA459" s="10"/>
      <c r="AB459" s="26" t="s">
        <v>13</v>
      </c>
    </row>
    <row r="460" spans="1:28">
      <c r="A460" s="9" t="s">
        <v>328</v>
      </c>
      <c r="C460" s="8" t="s">
        <v>17</v>
      </c>
      <c r="D460" s="8" t="s">
        <v>674</v>
      </c>
      <c r="G460" s="8">
        <v>59.769444</v>
      </c>
      <c r="H460" s="8">
        <v>10.722222</v>
      </c>
      <c r="I460" s="8">
        <v>60</v>
      </c>
      <c r="K460" s="8" t="s">
        <v>18</v>
      </c>
      <c r="N460" s="8">
        <v>1.56</v>
      </c>
      <c r="V460" s="10" t="s">
        <v>11</v>
      </c>
      <c r="W460" s="10">
        <v>1979</v>
      </c>
      <c r="X460" s="10" t="s">
        <v>12</v>
      </c>
      <c r="Y460" s="10"/>
      <c r="Z460" s="10"/>
      <c r="AA460" s="10"/>
      <c r="AB460" s="26" t="s">
        <v>13</v>
      </c>
    </row>
    <row r="461" spans="1:28">
      <c r="A461" s="9" t="s">
        <v>328</v>
      </c>
      <c r="C461" s="8" t="s">
        <v>17</v>
      </c>
      <c r="D461" s="8" t="s">
        <v>674</v>
      </c>
      <c r="G461" s="8">
        <v>59.769444</v>
      </c>
      <c r="H461" s="8">
        <v>10.722222</v>
      </c>
      <c r="I461" s="8">
        <v>70</v>
      </c>
      <c r="K461" s="8">
        <v>33.4</v>
      </c>
      <c r="N461" s="8" t="s">
        <v>18</v>
      </c>
      <c r="V461" s="10" t="s">
        <v>11</v>
      </c>
      <c r="W461" s="10">
        <v>1979</v>
      </c>
      <c r="X461" s="10" t="s">
        <v>12</v>
      </c>
      <c r="Y461" s="10"/>
      <c r="Z461" s="10"/>
      <c r="AA461" s="10"/>
      <c r="AB461" s="26" t="s">
        <v>13</v>
      </c>
    </row>
    <row r="462" spans="1:28">
      <c r="A462" s="9" t="s">
        <v>328</v>
      </c>
      <c r="C462" s="8" t="s">
        <v>17</v>
      </c>
      <c r="D462" s="8" t="s">
        <v>674</v>
      </c>
      <c r="G462" s="8">
        <v>59.769444</v>
      </c>
      <c r="H462" s="8">
        <v>10.722222</v>
      </c>
      <c r="I462" s="8">
        <v>80</v>
      </c>
      <c r="K462" s="8">
        <v>33.549999999999997</v>
      </c>
      <c r="N462" s="8">
        <v>0.3</v>
      </c>
      <c r="V462" s="10" t="s">
        <v>11</v>
      </c>
      <c r="W462" s="10">
        <v>1979</v>
      </c>
      <c r="X462" s="10" t="s">
        <v>12</v>
      </c>
      <c r="Y462" s="10"/>
      <c r="Z462" s="10"/>
      <c r="AA462" s="10"/>
      <c r="AB462" s="26" t="s">
        <v>13</v>
      </c>
    </row>
    <row r="463" spans="1:28">
      <c r="A463" s="9" t="s">
        <v>328</v>
      </c>
      <c r="C463" s="8" t="s">
        <v>17</v>
      </c>
      <c r="D463" s="8" t="s">
        <v>674</v>
      </c>
      <c r="G463" s="8">
        <v>59.769444</v>
      </c>
      <c r="H463" s="8">
        <v>10.722222</v>
      </c>
      <c r="I463" s="8">
        <v>85</v>
      </c>
      <c r="K463" s="8">
        <v>33.5</v>
      </c>
      <c r="N463" s="8">
        <v>0.28000000000000003</v>
      </c>
      <c r="V463" s="10" t="s">
        <v>11</v>
      </c>
      <c r="W463" s="10">
        <v>1979</v>
      </c>
      <c r="X463" s="10" t="s">
        <v>12</v>
      </c>
      <c r="Y463" s="10"/>
      <c r="Z463" s="10"/>
      <c r="AA463" s="10"/>
      <c r="AB463" s="26" t="s">
        <v>13</v>
      </c>
    </row>
    <row r="464" spans="1:28">
      <c r="A464" s="9" t="s">
        <v>328</v>
      </c>
      <c r="C464" s="8" t="s">
        <v>17</v>
      </c>
      <c r="D464" s="8" t="s">
        <v>674</v>
      </c>
      <c r="G464" s="8">
        <v>59.769444</v>
      </c>
      <c r="H464" s="8">
        <v>10.722222</v>
      </c>
      <c r="I464" s="8">
        <v>90</v>
      </c>
      <c r="K464" s="8">
        <v>33.56</v>
      </c>
      <c r="N464" s="8">
        <v>0</v>
      </c>
      <c r="V464" s="10" t="s">
        <v>11</v>
      </c>
      <c r="W464" s="10">
        <v>1979</v>
      </c>
      <c r="X464" s="10" t="s">
        <v>12</v>
      </c>
      <c r="Y464" s="10"/>
      <c r="Z464" s="10"/>
      <c r="AA464" s="10"/>
      <c r="AB464" s="26" t="s">
        <v>13</v>
      </c>
    </row>
    <row r="465" spans="1:28">
      <c r="A465" s="9" t="s">
        <v>328</v>
      </c>
      <c r="C465" s="8" t="s">
        <v>17</v>
      </c>
      <c r="D465" s="8" t="s">
        <v>674</v>
      </c>
      <c r="G465" s="8">
        <v>59.769444</v>
      </c>
      <c r="H465" s="8">
        <v>10.722222</v>
      </c>
      <c r="I465" s="8">
        <v>95</v>
      </c>
      <c r="K465" s="8">
        <v>33.57</v>
      </c>
      <c r="N465" s="8">
        <v>0</v>
      </c>
      <c r="V465" s="10" t="s">
        <v>11</v>
      </c>
      <c r="W465" s="10">
        <v>1979</v>
      </c>
      <c r="X465" s="10" t="s">
        <v>12</v>
      </c>
      <c r="Y465" s="10"/>
      <c r="Z465" s="10"/>
      <c r="AA465" s="10"/>
      <c r="AB465" s="26" t="s">
        <v>13</v>
      </c>
    </row>
    <row r="466" spans="1:28">
      <c r="A466" s="9" t="s">
        <v>328</v>
      </c>
      <c r="C466" s="8" t="s">
        <v>17</v>
      </c>
      <c r="D466" s="8" t="s">
        <v>674</v>
      </c>
      <c r="G466" s="8">
        <v>59.769444</v>
      </c>
      <c r="H466" s="8">
        <v>10.722222</v>
      </c>
      <c r="I466" s="8">
        <v>100</v>
      </c>
      <c r="K466" s="8">
        <v>33.58</v>
      </c>
      <c r="N466" s="8">
        <v>0</v>
      </c>
      <c r="V466" s="10" t="s">
        <v>11</v>
      </c>
      <c r="W466" s="10">
        <v>1979</v>
      </c>
      <c r="X466" s="10" t="s">
        <v>12</v>
      </c>
      <c r="Y466" s="10"/>
      <c r="Z466" s="10"/>
      <c r="AA466" s="10"/>
      <c r="AB466" s="26" t="s">
        <v>13</v>
      </c>
    </row>
    <row r="467" spans="1:28">
      <c r="A467" s="9" t="s">
        <v>328</v>
      </c>
      <c r="C467" s="8" t="s">
        <v>17</v>
      </c>
      <c r="D467" s="8" t="s">
        <v>674</v>
      </c>
      <c r="G467" s="8">
        <v>59.769444</v>
      </c>
      <c r="H467" s="8">
        <v>10.722222</v>
      </c>
      <c r="I467" s="8">
        <v>105</v>
      </c>
      <c r="K467" s="8">
        <v>33.590000000000003</v>
      </c>
      <c r="N467" s="8">
        <v>0</v>
      </c>
      <c r="V467" s="10" t="s">
        <v>11</v>
      </c>
      <c r="W467" s="10">
        <v>1979</v>
      </c>
      <c r="X467" s="10" t="s">
        <v>12</v>
      </c>
      <c r="Y467" s="10"/>
      <c r="Z467" s="10"/>
      <c r="AA467" s="10"/>
      <c r="AB467" s="26" t="s">
        <v>13</v>
      </c>
    </row>
    <row r="468" spans="1:28">
      <c r="A468" s="9" t="s">
        <v>328</v>
      </c>
      <c r="C468" s="8" t="s">
        <v>17</v>
      </c>
      <c r="D468" s="8" t="s">
        <v>674</v>
      </c>
      <c r="G468" s="8">
        <v>59.769444</v>
      </c>
      <c r="H468" s="8">
        <v>10.722222</v>
      </c>
      <c r="I468" s="8">
        <v>110</v>
      </c>
      <c r="K468" s="8">
        <v>33.6</v>
      </c>
      <c r="N468" s="8">
        <v>0</v>
      </c>
      <c r="V468" s="10" t="s">
        <v>11</v>
      </c>
      <c r="W468" s="10">
        <v>1979</v>
      </c>
      <c r="X468" s="10" t="s">
        <v>12</v>
      </c>
      <c r="Y468" s="10"/>
      <c r="Z468" s="10"/>
      <c r="AA468" s="10"/>
      <c r="AB468" s="26" t="s">
        <v>13</v>
      </c>
    </row>
    <row r="469" spans="1:28">
      <c r="A469" s="9" t="s">
        <v>328</v>
      </c>
      <c r="C469" s="8" t="s">
        <v>17</v>
      </c>
      <c r="D469" s="8" t="s">
        <v>674</v>
      </c>
      <c r="G469" s="8">
        <v>59.769444</v>
      </c>
      <c r="H469" s="8">
        <v>10.722222</v>
      </c>
      <c r="I469" s="8">
        <v>115</v>
      </c>
      <c r="K469" s="8">
        <v>33.61</v>
      </c>
      <c r="N469" s="8">
        <v>0</v>
      </c>
      <c r="V469" s="10" t="s">
        <v>11</v>
      </c>
      <c r="W469" s="10">
        <v>1979</v>
      </c>
      <c r="X469" s="10" t="s">
        <v>12</v>
      </c>
      <c r="Y469" s="10"/>
      <c r="Z469" s="10"/>
      <c r="AA469" s="10"/>
      <c r="AB469" s="26" t="s">
        <v>13</v>
      </c>
    </row>
    <row r="470" spans="1:28">
      <c r="A470" s="9" t="s">
        <v>328</v>
      </c>
      <c r="C470" s="8" t="s">
        <v>17</v>
      </c>
      <c r="D470" s="8" t="s">
        <v>674</v>
      </c>
      <c r="G470" s="8">
        <v>59.769444</v>
      </c>
      <c r="H470" s="8">
        <v>10.722222</v>
      </c>
      <c r="I470" s="8">
        <v>120</v>
      </c>
      <c r="K470" s="8">
        <v>33.6</v>
      </c>
      <c r="N470" s="8">
        <v>0</v>
      </c>
      <c r="V470" s="10" t="s">
        <v>11</v>
      </c>
      <c r="W470" s="10">
        <v>1979</v>
      </c>
      <c r="X470" s="10" t="s">
        <v>12</v>
      </c>
      <c r="Y470" s="10"/>
      <c r="Z470" s="10"/>
      <c r="AA470" s="10"/>
      <c r="AB470" s="26" t="s">
        <v>13</v>
      </c>
    </row>
    <row r="471" spans="1:28">
      <c r="A471" s="9" t="s">
        <v>328</v>
      </c>
      <c r="C471" s="8" t="s">
        <v>17</v>
      </c>
      <c r="D471" s="8" t="s">
        <v>674</v>
      </c>
      <c r="G471" s="8">
        <v>59.769444</v>
      </c>
      <c r="H471" s="8">
        <v>10.722222</v>
      </c>
      <c r="I471" s="8">
        <v>130</v>
      </c>
      <c r="K471" s="8">
        <v>33.61</v>
      </c>
      <c r="N471" s="8">
        <v>0</v>
      </c>
      <c r="V471" s="10" t="s">
        <v>11</v>
      </c>
      <c r="W471" s="10">
        <v>1979</v>
      </c>
      <c r="X471" s="10" t="s">
        <v>12</v>
      </c>
      <c r="Y471" s="10"/>
      <c r="Z471" s="10"/>
      <c r="AA471" s="10"/>
      <c r="AB471" s="26" t="s">
        <v>13</v>
      </c>
    </row>
    <row r="472" spans="1:28">
      <c r="A472" s="9" t="s">
        <v>328</v>
      </c>
      <c r="C472" s="8" t="s">
        <v>17</v>
      </c>
      <c r="D472" s="8" t="s">
        <v>674</v>
      </c>
      <c r="G472" s="8">
        <v>59.769444</v>
      </c>
      <c r="H472" s="8">
        <v>10.722222</v>
      </c>
      <c r="I472" s="8">
        <v>140</v>
      </c>
      <c r="K472" s="8">
        <v>33.619999999999997</v>
      </c>
      <c r="N472" s="8">
        <v>0</v>
      </c>
      <c r="V472" s="10" t="s">
        <v>11</v>
      </c>
      <c r="W472" s="10">
        <v>1979</v>
      </c>
      <c r="X472" s="10" t="s">
        <v>12</v>
      </c>
      <c r="Y472" s="10"/>
      <c r="Z472" s="10"/>
      <c r="AA472" s="10"/>
      <c r="AB472" s="26" t="s">
        <v>13</v>
      </c>
    </row>
    <row r="473" spans="1:28">
      <c r="A473" s="9" t="s">
        <v>329</v>
      </c>
      <c r="C473" s="8" t="s">
        <v>17</v>
      </c>
      <c r="D473" s="8" t="s">
        <v>656</v>
      </c>
      <c r="G473" s="8">
        <v>59.791666999999997</v>
      </c>
      <c r="H473" s="8">
        <v>10.722222</v>
      </c>
      <c r="I473" s="8">
        <v>5</v>
      </c>
      <c r="J473" s="20">
        <v>0.99</v>
      </c>
      <c r="K473" s="8">
        <v>26.72</v>
      </c>
      <c r="M473" s="8">
        <v>21.44</v>
      </c>
      <c r="N473" s="8">
        <v>8.0299999999999994</v>
      </c>
      <c r="R473" s="8">
        <v>96.6</v>
      </c>
      <c r="S473" s="8">
        <v>0.26</v>
      </c>
      <c r="V473" s="10" t="s">
        <v>11</v>
      </c>
      <c r="W473" s="10">
        <v>1979</v>
      </c>
      <c r="X473" s="10" t="s">
        <v>12</v>
      </c>
      <c r="Y473" s="10"/>
      <c r="Z473" s="10"/>
      <c r="AA473" s="10"/>
      <c r="AB473" s="26" t="s">
        <v>13</v>
      </c>
    </row>
    <row r="474" spans="1:28">
      <c r="A474" s="9" t="s">
        <v>329</v>
      </c>
      <c r="C474" s="8" t="s">
        <v>17</v>
      </c>
      <c r="D474" s="8" t="s">
        <v>656</v>
      </c>
      <c r="G474" s="8">
        <v>59.791666999999997</v>
      </c>
      <c r="H474" s="8">
        <v>10.722222</v>
      </c>
      <c r="I474" s="8">
        <v>10</v>
      </c>
      <c r="J474" s="20">
        <v>2.5299999999999998</v>
      </c>
      <c r="K474" s="8">
        <v>29.66</v>
      </c>
      <c r="M474" s="8">
        <v>23.7</v>
      </c>
      <c r="N474" s="8">
        <v>5.88</v>
      </c>
      <c r="R474" s="8">
        <v>73.3</v>
      </c>
      <c r="S474" s="8">
        <v>1.93</v>
      </c>
      <c r="V474" s="10" t="s">
        <v>11</v>
      </c>
      <c r="W474" s="10">
        <v>1979</v>
      </c>
      <c r="X474" s="10" t="s">
        <v>12</v>
      </c>
      <c r="Y474" s="10"/>
      <c r="Z474" s="10"/>
      <c r="AA474" s="10"/>
      <c r="AB474" s="26" t="s">
        <v>13</v>
      </c>
    </row>
    <row r="475" spans="1:28">
      <c r="A475" s="9" t="s">
        <v>329</v>
      </c>
      <c r="C475" s="8" t="s">
        <v>17</v>
      </c>
      <c r="D475" s="8" t="s">
        <v>656</v>
      </c>
      <c r="G475" s="8">
        <v>59.791666999999997</v>
      </c>
      <c r="H475" s="8">
        <v>10.722222</v>
      </c>
      <c r="I475" s="8">
        <v>15</v>
      </c>
      <c r="J475" s="20">
        <v>3.97</v>
      </c>
      <c r="K475" s="8">
        <v>30.54</v>
      </c>
      <c r="M475" s="8">
        <v>24.29</v>
      </c>
      <c r="N475" s="8">
        <v>4.32</v>
      </c>
      <c r="R475" s="8">
        <v>57.7</v>
      </c>
      <c r="S475" s="8">
        <v>3.17</v>
      </c>
      <c r="V475" s="10" t="s">
        <v>11</v>
      </c>
      <c r="W475" s="10">
        <v>1979</v>
      </c>
      <c r="X475" s="10" t="s">
        <v>12</v>
      </c>
      <c r="Y475" s="10"/>
      <c r="Z475" s="10"/>
      <c r="AA475" s="10"/>
      <c r="AB475" s="26" t="s">
        <v>13</v>
      </c>
    </row>
    <row r="476" spans="1:28">
      <c r="A476" s="9" t="s">
        <v>329</v>
      </c>
      <c r="C476" s="8" t="s">
        <v>17</v>
      </c>
      <c r="D476" s="8" t="s">
        <v>656</v>
      </c>
      <c r="G476" s="8">
        <v>59.791666999999997</v>
      </c>
      <c r="H476" s="8">
        <v>10.722222</v>
      </c>
      <c r="I476" s="8">
        <v>20</v>
      </c>
      <c r="J476" s="20">
        <v>7.45</v>
      </c>
      <c r="K476" s="8">
        <v>32.18</v>
      </c>
      <c r="M476" s="8">
        <v>25.18</v>
      </c>
      <c r="N476" s="8">
        <v>1.76</v>
      </c>
      <c r="R476" s="8">
        <v>25.84</v>
      </c>
      <c r="S476" s="8">
        <v>5.05</v>
      </c>
      <c r="V476" s="10" t="s">
        <v>11</v>
      </c>
      <c r="W476" s="10">
        <v>1979</v>
      </c>
      <c r="X476" s="10" t="s">
        <v>12</v>
      </c>
      <c r="Y476" s="10"/>
      <c r="Z476" s="10"/>
      <c r="AA476" s="10"/>
      <c r="AB476" s="26" t="s">
        <v>13</v>
      </c>
    </row>
    <row r="477" spans="1:28">
      <c r="A477" s="9" t="s">
        <v>329</v>
      </c>
      <c r="C477" s="8" t="s">
        <v>17</v>
      </c>
      <c r="D477" s="8" t="s">
        <v>656</v>
      </c>
      <c r="G477" s="8">
        <v>59.791666999999997</v>
      </c>
      <c r="H477" s="8">
        <v>10.722222</v>
      </c>
      <c r="I477" s="8">
        <v>30</v>
      </c>
      <c r="J477" s="20">
        <v>7.9</v>
      </c>
      <c r="K477" s="8">
        <v>32.74</v>
      </c>
      <c r="M477" s="8">
        <v>25.56</v>
      </c>
      <c r="N477" s="8">
        <v>1.8</v>
      </c>
      <c r="R477" s="8">
        <v>26.8</v>
      </c>
      <c r="S477" s="8">
        <v>4.92</v>
      </c>
      <c r="V477" s="10" t="s">
        <v>11</v>
      </c>
      <c r="W477" s="10">
        <v>1979</v>
      </c>
      <c r="X477" s="10" t="s">
        <v>12</v>
      </c>
      <c r="Y477" s="10"/>
      <c r="Z477" s="10"/>
      <c r="AA477" s="10"/>
      <c r="AB477" s="26" t="s">
        <v>13</v>
      </c>
    </row>
    <row r="478" spans="1:28">
      <c r="A478" s="9" t="s">
        <v>329</v>
      </c>
      <c r="C478" s="8" t="s">
        <v>17</v>
      </c>
      <c r="D478" s="8" t="s">
        <v>656</v>
      </c>
      <c r="G478" s="8">
        <v>59.791666999999997</v>
      </c>
      <c r="H478" s="8">
        <v>10.722222</v>
      </c>
      <c r="I478" s="8">
        <v>50</v>
      </c>
      <c r="J478" s="20">
        <v>7.63</v>
      </c>
      <c r="K478" s="8">
        <v>32.92</v>
      </c>
      <c r="M478" s="8">
        <v>25.74</v>
      </c>
      <c r="N478" s="8">
        <v>3.23</v>
      </c>
      <c r="R478" s="8">
        <v>47.9</v>
      </c>
      <c r="S478" s="8">
        <v>3.52</v>
      </c>
      <c r="V478" s="10" t="s">
        <v>11</v>
      </c>
      <c r="W478" s="10">
        <v>1979</v>
      </c>
      <c r="X478" s="10" t="s">
        <v>12</v>
      </c>
      <c r="Y478" s="10"/>
      <c r="Z478" s="10"/>
      <c r="AA478" s="10"/>
      <c r="AB478" s="26" t="s">
        <v>13</v>
      </c>
    </row>
    <row r="479" spans="1:28">
      <c r="A479" s="9" t="s">
        <v>329</v>
      </c>
      <c r="C479" s="8" t="s">
        <v>17</v>
      </c>
      <c r="D479" s="8" t="s">
        <v>656</v>
      </c>
      <c r="G479" s="8">
        <v>59.791666999999997</v>
      </c>
      <c r="H479" s="8">
        <v>10.722222</v>
      </c>
      <c r="I479" s="8">
        <v>60</v>
      </c>
      <c r="J479" s="20">
        <v>7.47</v>
      </c>
      <c r="K479" s="8">
        <v>32.97</v>
      </c>
      <c r="M479" s="8">
        <v>25.8</v>
      </c>
      <c r="N479" s="8">
        <v>2.56</v>
      </c>
      <c r="R479" s="8">
        <v>37.799999999999997</v>
      </c>
      <c r="S479" s="8">
        <v>4.22</v>
      </c>
      <c r="V479" s="10" t="s">
        <v>11</v>
      </c>
      <c r="W479" s="10">
        <v>1979</v>
      </c>
      <c r="X479" s="10" t="s">
        <v>12</v>
      </c>
      <c r="Y479" s="10"/>
      <c r="Z479" s="10"/>
      <c r="AA479" s="10"/>
      <c r="AB479" s="26" t="s">
        <v>13</v>
      </c>
    </row>
    <row r="480" spans="1:28">
      <c r="A480" s="9" t="s">
        <v>329</v>
      </c>
      <c r="C480" s="8" t="s">
        <v>17</v>
      </c>
      <c r="D480" s="8" t="s">
        <v>656</v>
      </c>
      <c r="G480" s="8">
        <v>59.791666999999997</v>
      </c>
      <c r="H480" s="8">
        <v>10.722222</v>
      </c>
      <c r="I480" s="8">
        <v>70</v>
      </c>
      <c r="J480" s="20">
        <v>6.88</v>
      </c>
      <c r="K480" s="8">
        <v>33.33</v>
      </c>
      <c r="M480" s="8">
        <v>26.16</v>
      </c>
      <c r="N480" s="8">
        <v>0.94</v>
      </c>
      <c r="R480" s="8">
        <v>13.7</v>
      </c>
      <c r="S480" s="8">
        <v>5.91</v>
      </c>
      <c r="V480" s="10" t="s">
        <v>11</v>
      </c>
      <c r="W480" s="10">
        <v>1979</v>
      </c>
      <c r="X480" s="10" t="s">
        <v>12</v>
      </c>
      <c r="Y480" s="10"/>
      <c r="Z480" s="10"/>
      <c r="AA480" s="10"/>
      <c r="AB480" s="26" t="s">
        <v>13</v>
      </c>
    </row>
    <row r="481" spans="1:28">
      <c r="A481" s="9" t="s">
        <v>329</v>
      </c>
      <c r="C481" s="8" t="s">
        <v>17</v>
      </c>
      <c r="D481" s="8" t="s">
        <v>656</v>
      </c>
      <c r="G481" s="8">
        <v>59.791666999999997</v>
      </c>
      <c r="H481" s="8">
        <v>10.722222</v>
      </c>
      <c r="I481" s="8">
        <v>80</v>
      </c>
      <c r="J481" s="20">
        <v>6.64</v>
      </c>
      <c r="K481" s="8">
        <v>33.549999999999997</v>
      </c>
      <c r="M481" s="8">
        <v>26.37</v>
      </c>
      <c r="N481" s="8">
        <v>0.66</v>
      </c>
      <c r="R481" s="8">
        <v>9.6</v>
      </c>
      <c r="S481" s="8">
        <v>6.22</v>
      </c>
      <c r="V481" s="10" t="s">
        <v>11</v>
      </c>
      <c r="W481" s="10">
        <v>1979</v>
      </c>
      <c r="X481" s="10" t="s">
        <v>12</v>
      </c>
      <c r="Y481" s="10"/>
      <c r="Z481" s="10"/>
      <c r="AA481" s="10"/>
      <c r="AB481" s="26" t="s">
        <v>13</v>
      </c>
    </row>
    <row r="482" spans="1:28">
      <c r="A482" s="9" t="s">
        <v>329</v>
      </c>
      <c r="C482" s="8" t="s">
        <v>17</v>
      </c>
      <c r="D482" s="8" t="s">
        <v>656</v>
      </c>
      <c r="G482" s="8">
        <v>59.791666999999997</v>
      </c>
      <c r="H482" s="8">
        <v>10.722222</v>
      </c>
      <c r="I482" s="8">
        <v>90</v>
      </c>
      <c r="J482" s="20">
        <v>6.58</v>
      </c>
      <c r="K482" s="8" t="s">
        <v>18</v>
      </c>
      <c r="M482" s="8" t="s">
        <v>18</v>
      </c>
      <c r="N482" s="8">
        <v>0.46</v>
      </c>
      <c r="R482" s="8">
        <v>0</v>
      </c>
      <c r="S482" s="8" t="s">
        <v>18</v>
      </c>
      <c r="V482" s="10" t="s">
        <v>11</v>
      </c>
      <c r="W482" s="10">
        <v>1979</v>
      </c>
      <c r="X482" s="10" t="s">
        <v>12</v>
      </c>
      <c r="Y482" s="10"/>
      <c r="Z482" s="10"/>
      <c r="AA482" s="10"/>
      <c r="AB482" s="26" t="s">
        <v>13</v>
      </c>
    </row>
    <row r="483" spans="1:28">
      <c r="A483" s="9" t="s">
        <v>329</v>
      </c>
      <c r="C483" s="8" t="s">
        <v>17</v>
      </c>
      <c r="D483" s="8" t="s">
        <v>656</v>
      </c>
      <c r="G483" s="8">
        <v>59.791666999999997</v>
      </c>
      <c r="H483" s="8">
        <v>10.722222</v>
      </c>
      <c r="I483" s="8">
        <v>100</v>
      </c>
      <c r="J483" s="20">
        <v>6.72</v>
      </c>
      <c r="K483" s="8">
        <v>33.58</v>
      </c>
      <c r="M483" s="8" t="s">
        <v>18</v>
      </c>
      <c r="N483" s="8">
        <v>0</v>
      </c>
      <c r="R483" s="8">
        <v>0</v>
      </c>
      <c r="S483" s="8">
        <v>6.98</v>
      </c>
      <c r="V483" s="10" t="s">
        <v>11</v>
      </c>
      <c r="W483" s="10">
        <v>1979</v>
      </c>
      <c r="X483" s="10" t="s">
        <v>12</v>
      </c>
      <c r="Y483" s="10"/>
      <c r="Z483" s="10"/>
      <c r="AA483" s="10"/>
      <c r="AB483" s="26" t="s">
        <v>13</v>
      </c>
    </row>
    <row r="484" spans="1:28">
      <c r="A484" s="9" t="s">
        <v>329</v>
      </c>
      <c r="C484" s="8" t="s">
        <v>17</v>
      </c>
      <c r="D484" s="8" t="s">
        <v>656</v>
      </c>
      <c r="G484" s="8">
        <v>59.791666999999997</v>
      </c>
      <c r="H484" s="8">
        <v>10.722222</v>
      </c>
      <c r="I484" s="8">
        <v>110</v>
      </c>
      <c r="J484" s="20">
        <v>6.5</v>
      </c>
      <c r="K484" s="8">
        <v>33.590000000000003</v>
      </c>
      <c r="M484" s="8">
        <v>26.42</v>
      </c>
      <c r="N484" s="8">
        <v>0</v>
      </c>
      <c r="R484" s="8">
        <v>0</v>
      </c>
      <c r="S484" s="8">
        <v>7.01</v>
      </c>
      <c r="V484" s="10" t="s">
        <v>11</v>
      </c>
      <c r="W484" s="10">
        <v>1979</v>
      </c>
      <c r="X484" s="10" t="s">
        <v>12</v>
      </c>
      <c r="Y484" s="10"/>
      <c r="Z484" s="10"/>
      <c r="AA484" s="10"/>
      <c r="AB484" s="26" t="s">
        <v>13</v>
      </c>
    </row>
    <row r="485" spans="1:28">
      <c r="A485" s="9" t="s">
        <v>329</v>
      </c>
      <c r="C485" s="8" t="s">
        <v>17</v>
      </c>
      <c r="D485" s="8" t="s">
        <v>656</v>
      </c>
      <c r="G485" s="8">
        <v>59.791666999999997</v>
      </c>
      <c r="H485" s="8">
        <v>10.722222</v>
      </c>
      <c r="I485" s="8">
        <v>120</v>
      </c>
      <c r="J485" s="20">
        <v>6.47</v>
      </c>
      <c r="K485" s="8">
        <v>33.61</v>
      </c>
      <c r="M485" s="8">
        <v>26.44</v>
      </c>
      <c r="N485" s="8">
        <v>0</v>
      </c>
      <c r="R485" s="8">
        <v>0</v>
      </c>
      <c r="S485" s="8">
        <v>7.04</v>
      </c>
      <c r="V485" s="10" t="s">
        <v>11</v>
      </c>
      <c r="W485" s="10">
        <v>1979</v>
      </c>
      <c r="X485" s="10" t="s">
        <v>12</v>
      </c>
      <c r="Y485" s="10"/>
      <c r="Z485" s="10"/>
      <c r="AA485" s="10"/>
      <c r="AB485" s="26" t="s">
        <v>13</v>
      </c>
    </row>
    <row r="486" spans="1:28">
      <c r="A486" s="9" t="s">
        <v>329</v>
      </c>
      <c r="C486" s="8" t="s">
        <v>17</v>
      </c>
      <c r="D486" s="8" t="s">
        <v>656</v>
      </c>
      <c r="G486" s="8">
        <v>59.791666999999997</v>
      </c>
      <c r="H486" s="8">
        <v>10.722222</v>
      </c>
      <c r="I486" s="8">
        <v>130</v>
      </c>
      <c r="J486" s="20">
        <v>6.44</v>
      </c>
      <c r="K486" s="8">
        <v>33.619999999999997</v>
      </c>
      <c r="M486" s="8">
        <v>26.44</v>
      </c>
      <c r="N486" s="8">
        <v>0</v>
      </c>
      <c r="R486" s="8">
        <v>0</v>
      </c>
      <c r="S486" s="8">
        <v>7.07</v>
      </c>
      <c r="V486" s="10" t="s">
        <v>11</v>
      </c>
      <c r="W486" s="10">
        <v>1979</v>
      </c>
      <c r="X486" s="10" t="s">
        <v>12</v>
      </c>
      <c r="Y486" s="10"/>
      <c r="Z486" s="10"/>
      <c r="AA486" s="10"/>
      <c r="AB486" s="26" t="s">
        <v>13</v>
      </c>
    </row>
    <row r="487" spans="1:28">
      <c r="A487" s="9" t="s">
        <v>329</v>
      </c>
      <c r="C487" s="8" t="s">
        <v>17</v>
      </c>
      <c r="D487" s="8" t="s">
        <v>656</v>
      </c>
      <c r="G487" s="8">
        <v>59.791666999999997</v>
      </c>
      <c r="H487" s="8">
        <v>10.722222</v>
      </c>
      <c r="I487" s="8">
        <v>140</v>
      </c>
      <c r="J487" s="20">
        <v>6.46</v>
      </c>
      <c r="K487" s="8">
        <v>33.619999999999997</v>
      </c>
      <c r="M487" s="8">
        <v>26.45</v>
      </c>
      <c r="N487" s="8">
        <v>0</v>
      </c>
      <c r="R487" s="8">
        <v>0</v>
      </c>
      <c r="S487" s="8">
        <v>7.14</v>
      </c>
      <c r="V487" s="10" t="s">
        <v>11</v>
      </c>
      <c r="W487" s="10">
        <v>1979</v>
      </c>
      <c r="X487" s="10" t="s">
        <v>12</v>
      </c>
      <c r="Y487" s="10"/>
      <c r="Z487" s="10"/>
      <c r="AA487" s="10"/>
      <c r="AB487" s="26" t="s">
        <v>13</v>
      </c>
    </row>
    <row r="488" spans="1:28">
      <c r="A488" s="9" t="s">
        <v>329</v>
      </c>
      <c r="C488" s="8" t="s">
        <v>17</v>
      </c>
      <c r="D488" s="8" t="s">
        <v>656</v>
      </c>
      <c r="G488" s="8">
        <v>59.791666999999997</v>
      </c>
      <c r="H488" s="8">
        <v>10.722222</v>
      </c>
      <c r="I488" s="8">
        <v>150</v>
      </c>
      <c r="J488" s="20">
        <v>6.41</v>
      </c>
      <c r="K488" s="8">
        <v>33.630000000000003</v>
      </c>
      <c r="M488" s="8">
        <v>26.46</v>
      </c>
      <c r="N488" s="8">
        <v>0</v>
      </c>
      <c r="R488" s="8">
        <v>0</v>
      </c>
      <c r="S488" s="8">
        <v>7.23</v>
      </c>
      <c r="V488" s="10" t="s">
        <v>11</v>
      </c>
      <c r="W488" s="10">
        <v>1979</v>
      </c>
      <c r="X488" s="10" t="s">
        <v>12</v>
      </c>
      <c r="Y488" s="10"/>
      <c r="Z488" s="10"/>
      <c r="AA488" s="10"/>
      <c r="AB488" s="26" t="s">
        <v>13</v>
      </c>
    </row>
    <row r="489" spans="1:28">
      <c r="A489" s="9" t="s">
        <v>329</v>
      </c>
      <c r="C489" s="8" t="s">
        <v>17</v>
      </c>
      <c r="D489" s="8" t="s">
        <v>657</v>
      </c>
      <c r="G489" s="8">
        <v>59.827778000000002</v>
      </c>
      <c r="H489" s="8">
        <v>10.713889</v>
      </c>
      <c r="I489" s="8">
        <v>5</v>
      </c>
      <c r="J489" s="20">
        <v>0.92</v>
      </c>
      <c r="K489" s="8">
        <v>26.73</v>
      </c>
      <c r="M489" s="8">
        <v>21.45</v>
      </c>
      <c r="N489" s="8">
        <v>7.8</v>
      </c>
      <c r="R489" s="8">
        <v>93.9</v>
      </c>
      <c r="S489" s="8">
        <v>0.51</v>
      </c>
      <c r="V489" s="10" t="s">
        <v>11</v>
      </c>
      <c r="W489" s="10">
        <v>1979</v>
      </c>
      <c r="X489" s="10" t="s">
        <v>12</v>
      </c>
      <c r="Y489" s="10"/>
      <c r="Z489" s="10"/>
      <c r="AA489" s="10"/>
      <c r="AB489" s="26" t="s">
        <v>13</v>
      </c>
    </row>
    <row r="490" spans="1:28">
      <c r="A490" s="9" t="s">
        <v>329</v>
      </c>
      <c r="C490" s="8" t="s">
        <v>17</v>
      </c>
      <c r="D490" s="8" t="s">
        <v>657</v>
      </c>
      <c r="G490" s="8">
        <v>59.827778000000002</v>
      </c>
      <c r="H490" s="8">
        <v>10.713889</v>
      </c>
      <c r="I490" s="8">
        <v>10</v>
      </c>
      <c r="J490" s="20">
        <v>2.16</v>
      </c>
      <c r="K490" s="8">
        <v>29.36</v>
      </c>
      <c r="M490" s="8">
        <v>23.49</v>
      </c>
      <c r="N490" s="8">
        <v>5.81</v>
      </c>
      <c r="R490" s="8">
        <v>73.5</v>
      </c>
      <c r="S490" s="8">
        <v>2.09</v>
      </c>
      <c r="V490" s="10" t="s">
        <v>11</v>
      </c>
      <c r="W490" s="10">
        <v>1979</v>
      </c>
      <c r="X490" s="10" t="s">
        <v>12</v>
      </c>
      <c r="Y490" s="10"/>
      <c r="Z490" s="10"/>
      <c r="AA490" s="10"/>
      <c r="AB490" s="26" t="s">
        <v>13</v>
      </c>
    </row>
    <row r="491" spans="1:28">
      <c r="A491" s="9" t="s">
        <v>329</v>
      </c>
      <c r="C491" s="8" t="s">
        <v>17</v>
      </c>
      <c r="D491" s="8" t="s">
        <v>657</v>
      </c>
      <c r="G491" s="8">
        <v>59.827778000000002</v>
      </c>
      <c r="H491" s="8">
        <v>10.713889</v>
      </c>
      <c r="I491" s="8">
        <v>15</v>
      </c>
      <c r="J491" s="20" t="s">
        <v>18</v>
      </c>
      <c r="K491" s="8">
        <v>31.62</v>
      </c>
      <c r="M491" s="8" t="s">
        <v>18</v>
      </c>
      <c r="N491" s="8" t="s">
        <v>18</v>
      </c>
      <c r="R491" s="8" t="s">
        <v>18</v>
      </c>
      <c r="S491" s="8" t="s">
        <v>18</v>
      </c>
      <c r="V491" s="10" t="s">
        <v>11</v>
      </c>
      <c r="W491" s="10">
        <v>1979</v>
      </c>
      <c r="X491" s="10" t="s">
        <v>12</v>
      </c>
      <c r="Y491" s="10"/>
      <c r="Z491" s="10"/>
      <c r="AA491" s="10"/>
      <c r="AB491" s="26" t="s">
        <v>13</v>
      </c>
    </row>
    <row r="492" spans="1:28">
      <c r="A492" s="9" t="s">
        <v>329</v>
      </c>
      <c r="C492" s="8" t="s">
        <v>17</v>
      </c>
      <c r="D492" s="8" t="s">
        <v>657</v>
      </c>
      <c r="G492" s="8">
        <v>59.827778000000002</v>
      </c>
      <c r="H492" s="8">
        <v>10.713889</v>
      </c>
      <c r="I492" s="8">
        <v>20</v>
      </c>
      <c r="J492" s="20">
        <v>7.81</v>
      </c>
      <c r="K492" s="8">
        <v>32.39</v>
      </c>
      <c r="M492" s="8">
        <v>25.3</v>
      </c>
      <c r="N492" s="8">
        <v>1.56</v>
      </c>
      <c r="R492" s="8">
        <v>23.1</v>
      </c>
      <c r="S492" s="8">
        <v>5.19</v>
      </c>
      <c r="V492" s="10" t="s">
        <v>11</v>
      </c>
      <c r="W492" s="10">
        <v>1979</v>
      </c>
      <c r="X492" s="10" t="s">
        <v>12</v>
      </c>
      <c r="Y492" s="10"/>
      <c r="Z492" s="10"/>
      <c r="AA492" s="10"/>
      <c r="AB492" s="26" t="s">
        <v>13</v>
      </c>
    </row>
    <row r="493" spans="1:28">
      <c r="A493" s="9" t="s">
        <v>329</v>
      </c>
      <c r="C493" s="8" t="s">
        <v>17</v>
      </c>
      <c r="D493" s="8" t="s">
        <v>657</v>
      </c>
      <c r="G493" s="8">
        <v>59.827778000000002</v>
      </c>
      <c r="H493" s="8">
        <v>10.713889</v>
      </c>
      <c r="I493" s="8">
        <v>30</v>
      </c>
      <c r="J493" s="20">
        <v>7.83</v>
      </c>
      <c r="K493" s="8">
        <v>32.78</v>
      </c>
      <c r="M493" s="8">
        <v>25.6</v>
      </c>
      <c r="N493" s="8">
        <v>2.0699999999999998</v>
      </c>
      <c r="R493" s="8">
        <v>30.8</v>
      </c>
      <c r="S493" s="8">
        <v>4.66</v>
      </c>
      <c r="V493" s="10" t="s">
        <v>11</v>
      </c>
      <c r="W493" s="10">
        <v>1979</v>
      </c>
      <c r="X493" s="10" t="s">
        <v>12</v>
      </c>
      <c r="Y493" s="10"/>
      <c r="Z493" s="10"/>
      <c r="AA493" s="10"/>
      <c r="AB493" s="26" t="s">
        <v>13</v>
      </c>
    </row>
    <row r="494" spans="1:28">
      <c r="A494" s="9" t="s">
        <v>329</v>
      </c>
      <c r="C494" s="8" t="s">
        <v>17</v>
      </c>
      <c r="D494" s="8" t="s">
        <v>657</v>
      </c>
      <c r="G494" s="8">
        <v>59.827778000000002</v>
      </c>
      <c r="H494" s="8">
        <v>10.713889</v>
      </c>
      <c r="I494" s="8">
        <v>50</v>
      </c>
      <c r="J494" s="20">
        <v>7.64</v>
      </c>
      <c r="K494" s="8">
        <v>32.93</v>
      </c>
      <c r="M494" s="8">
        <v>25.74</v>
      </c>
      <c r="N494" s="8">
        <v>3.5</v>
      </c>
      <c r="R494" s="8">
        <v>51.9</v>
      </c>
      <c r="S494" s="8">
        <v>3.25</v>
      </c>
      <c r="V494" s="10" t="s">
        <v>11</v>
      </c>
      <c r="W494" s="10">
        <v>1979</v>
      </c>
      <c r="X494" s="10" t="s">
        <v>12</v>
      </c>
      <c r="Y494" s="10"/>
      <c r="Z494" s="10"/>
      <c r="AA494" s="10"/>
      <c r="AB494" s="26" t="s">
        <v>13</v>
      </c>
    </row>
    <row r="495" spans="1:28">
      <c r="A495" s="9" t="s">
        <v>329</v>
      </c>
      <c r="C495" s="8" t="s">
        <v>17</v>
      </c>
      <c r="D495" s="8" t="s">
        <v>657</v>
      </c>
      <c r="G495" s="8">
        <v>59.827778000000002</v>
      </c>
      <c r="H495" s="8">
        <v>10.713889</v>
      </c>
      <c r="I495" s="8">
        <v>60</v>
      </c>
      <c r="J495" s="20">
        <v>7.47</v>
      </c>
      <c r="K495" s="8">
        <v>33.01</v>
      </c>
      <c r="M495" s="8">
        <v>25.83</v>
      </c>
      <c r="N495" s="8">
        <v>2.1800000000000002</v>
      </c>
      <c r="R495" s="8">
        <v>32.200000000000003</v>
      </c>
      <c r="S495" s="8">
        <v>4.5999999999999996</v>
      </c>
      <c r="V495" s="10" t="s">
        <v>11</v>
      </c>
      <c r="W495" s="10">
        <v>1979</v>
      </c>
      <c r="X495" s="10" t="s">
        <v>12</v>
      </c>
      <c r="Y495" s="10"/>
      <c r="Z495" s="10"/>
      <c r="AA495" s="10"/>
      <c r="AB495" s="26" t="s">
        <v>13</v>
      </c>
    </row>
    <row r="496" spans="1:28">
      <c r="A496" s="9" t="s">
        <v>329</v>
      </c>
      <c r="C496" s="8" t="s">
        <v>17</v>
      </c>
      <c r="D496" s="8" t="s">
        <v>657</v>
      </c>
      <c r="G496" s="8">
        <v>59.827778000000002</v>
      </c>
      <c r="H496" s="8">
        <v>10.713889</v>
      </c>
      <c r="I496" s="8">
        <v>70</v>
      </c>
      <c r="J496" s="20">
        <v>6.85</v>
      </c>
      <c r="K496" s="8">
        <v>33.4</v>
      </c>
      <c r="M496" s="8">
        <v>26.22</v>
      </c>
      <c r="N496" s="8">
        <v>0.61</v>
      </c>
      <c r="R496" s="8">
        <v>8.9</v>
      </c>
      <c r="S496" s="8">
        <v>6.25</v>
      </c>
      <c r="V496" s="10" t="s">
        <v>11</v>
      </c>
      <c r="W496" s="10">
        <v>1979</v>
      </c>
      <c r="X496" s="10" t="s">
        <v>12</v>
      </c>
      <c r="Y496" s="10"/>
      <c r="Z496" s="10"/>
      <c r="AA496" s="10"/>
      <c r="AB496" s="26" t="s">
        <v>13</v>
      </c>
    </row>
    <row r="497" spans="1:28">
      <c r="A497" s="9" t="s">
        <v>329</v>
      </c>
      <c r="C497" s="8" t="s">
        <v>17</v>
      </c>
      <c r="D497" s="8" t="s">
        <v>657</v>
      </c>
      <c r="G497" s="8">
        <v>59.827778000000002</v>
      </c>
      <c r="H497" s="8">
        <v>10.713889</v>
      </c>
      <c r="I497" s="8">
        <v>80</v>
      </c>
      <c r="J497" s="20">
        <v>6.62</v>
      </c>
      <c r="K497" s="8">
        <v>33.5</v>
      </c>
      <c r="M497" s="8">
        <v>26.33</v>
      </c>
      <c r="N497" s="8">
        <v>0.64</v>
      </c>
      <c r="R497" s="8">
        <v>9.9</v>
      </c>
      <c r="S497" s="8">
        <v>6.25</v>
      </c>
      <c r="V497" s="10" t="s">
        <v>11</v>
      </c>
      <c r="W497" s="10">
        <v>1979</v>
      </c>
      <c r="X497" s="10" t="s">
        <v>12</v>
      </c>
      <c r="Y497" s="10"/>
      <c r="Z497" s="10"/>
      <c r="AA497" s="10"/>
      <c r="AB497" s="26" t="s">
        <v>13</v>
      </c>
    </row>
    <row r="498" spans="1:28">
      <c r="A498" s="9" t="s">
        <v>329</v>
      </c>
      <c r="C498" s="8" t="s">
        <v>17</v>
      </c>
      <c r="D498" s="8" t="s">
        <v>657</v>
      </c>
      <c r="G498" s="8">
        <v>59.827778000000002</v>
      </c>
      <c r="H498" s="8">
        <v>10.713889</v>
      </c>
      <c r="I498" s="8">
        <v>90</v>
      </c>
      <c r="J498" s="20">
        <v>6.54</v>
      </c>
      <c r="K498" s="8">
        <v>33.58</v>
      </c>
      <c r="M498" s="8">
        <v>26.4</v>
      </c>
      <c r="N498" s="8">
        <v>0</v>
      </c>
      <c r="R498" s="8" t="s">
        <v>18</v>
      </c>
      <c r="S498" s="8">
        <v>6.97</v>
      </c>
      <c r="V498" s="10" t="s">
        <v>11</v>
      </c>
      <c r="W498" s="10">
        <v>1979</v>
      </c>
      <c r="X498" s="10" t="s">
        <v>12</v>
      </c>
      <c r="Y498" s="10"/>
      <c r="Z498" s="10"/>
      <c r="AA498" s="10"/>
      <c r="AB498" s="26" t="s">
        <v>13</v>
      </c>
    </row>
    <row r="499" spans="1:28">
      <c r="A499" s="9" t="s">
        <v>329</v>
      </c>
      <c r="C499" s="8" t="s">
        <v>17</v>
      </c>
      <c r="D499" s="8" t="s">
        <v>657</v>
      </c>
      <c r="G499" s="8">
        <v>59.827778000000002</v>
      </c>
      <c r="H499" s="8">
        <v>10.713889</v>
      </c>
      <c r="I499" s="8">
        <v>100</v>
      </c>
      <c r="J499" s="20">
        <v>6.48</v>
      </c>
      <c r="K499" s="8">
        <v>33.590000000000003</v>
      </c>
      <c r="M499" s="8">
        <v>26.42</v>
      </c>
      <c r="N499" s="8">
        <v>0</v>
      </c>
      <c r="R499" s="8" t="s">
        <v>18</v>
      </c>
      <c r="S499" s="8">
        <v>7.03</v>
      </c>
      <c r="V499" s="10" t="s">
        <v>11</v>
      </c>
      <c r="W499" s="10">
        <v>1979</v>
      </c>
      <c r="X499" s="10" t="s">
        <v>12</v>
      </c>
      <c r="Y499" s="10"/>
      <c r="Z499" s="10"/>
      <c r="AA499" s="10"/>
      <c r="AB499" s="26" t="s">
        <v>13</v>
      </c>
    </row>
    <row r="500" spans="1:28">
      <c r="A500" s="9" t="s">
        <v>676</v>
      </c>
      <c r="C500" s="8" t="s">
        <v>17</v>
      </c>
      <c r="D500" s="8" t="s">
        <v>658</v>
      </c>
      <c r="G500" s="8">
        <v>59.836111000000002</v>
      </c>
      <c r="H500" s="8">
        <v>10.713889</v>
      </c>
      <c r="I500" s="8">
        <v>5</v>
      </c>
      <c r="J500" s="20">
        <v>1</v>
      </c>
      <c r="K500" s="8">
        <v>26.75</v>
      </c>
      <c r="M500" s="8">
        <v>21.46</v>
      </c>
      <c r="N500" s="8">
        <v>7.87</v>
      </c>
      <c r="R500" s="8">
        <v>94.9</v>
      </c>
      <c r="S500" s="8">
        <v>0.42</v>
      </c>
      <c r="V500" s="10" t="s">
        <v>11</v>
      </c>
      <c r="W500" s="10">
        <v>1979</v>
      </c>
      <c r="X500" s="10" t="s">
        <v>12</v>
      </c>
      <c r="Y500" s="10"/>
      <c r="Z500" s="10"/>
      <c r="AA500" s="10"/>
      <c r="AB500" s="26" t="s">
        <v>13</v>
      </c>
    </row>
    <row r="501" spans="1:28">
      <c r="A501" s="9" t="s">
        <v>676</v>
      </c>
      <c r="C501" s="8" t="s">
        <v>17</v>
      </c>
      <c r="D501" s="8" t="s">
        <v>658</v>
      </c>
      <c r="G501" s="8">
        <v>59.836111000000002</v>
      </c>
      <c r="H501" s="8">
        <v>10.713889</v>
      </c>
      <c r="I501" s="8">
        <v>10</v>
      </c>
      <c r="J501" s="20">
        <v>2.94</v>
      </c>
      <c r="K501" s="8">
        <v>29.81</v>
      </c>
      <c r="M501" s="8">
        <v>23.79</v>
      </c>
      <c r="N501" s="8">
        <v>5.0599999999999996</v>
      </c>
      <c r="R501" s="8">
        <v>65.5</v>
      </c>
      <c r="S501" s="8">
        <v>2.66</v>
      </c>
      <c r="V501" s="10" t="s">
        <v>11</v>
      </c>
      <c r="W501" s="10">
        <v>1979</v>
      </c>
      <c r="X501" s="10" t="s">
        <v>12</v>
      </c>
      <c r="Y501" s="10"/>
      <c r="Z501" s="10"/>
      <c r="AA501" s="10"/>
      <c r="AB501" s="26" t="s">
        <v>13</v>
      </c>
    </row>
    <row r="502" spans="1:28">
      <c r="A502" s="9" t="s">
        <v>676</v>
      </c>
      <c r="C502" s="8" t="s">
        <v>17</v>
      </c>
      <c r="D502" s="8" t="s">
        <v>658</v>
      </c>
      <c r="G502" s="8">
        <v>59.836111000000002</v>
      </c>
      <c r="H502" s="8">
        <v>10.713889</v>
      </c>
      <c r="I502" s="8">
        <v>20</v>
      </c>
      <c r="J502" s="20">
        <v>7.94</v>
      </c>
      <c r="K502" s="8">
        <v>32.47</v>
      </c>
      <c r="M502" s="8">
        <v>25.34</v>
      </c>
      <c r="N502" s="8">
        <v>1.78</v>
      </c>
      <c r="R502" s="8">
        <v>26.4</v>
      </c>
      <c r="S502" s="8">
        <v>4.95</v>
      </c>
      <c r="V502" s="10" t="s">
        <v>11</v>
      </c>
      <c r="W502" s="10">
        <v>1979</v>
      </c>
      <c r="X502" s="10" t="s">
        <v>12</v>
      </c>
      <c r="Y502" s="10"/>
      <c r="Z502" s="10"/>
      <c r="AA502" s="10"/>
      <c r="AB502" s="26" t="s">
        <v>13</v>
      </c>
    </row>
    <row r="503" spans="1:28">
      <c r="A503" s="9" t="s">
        <v>676</v>
      </c>
      <c r="C503" s="8" t="s">
        <v>17</v>
      </c>
      <c r="D503" s="8" t="s">
        <v>658</v>
      </c>
      <c r="G503" s="8">
        <v>59.836111000000002</v>
      </c>
      <c r="H503" s="8">
        <v>10.713889</v>
      </c>
      <c r="I503" s="8">
        <v>30</v>
      </c>
      <c r="J503" s="20" t="s">
        <v>18</v>
      </c>
      <c r="K503" s="8">
        <v>32.770000000000003</v>
      </c>
      <c r="M503" s="8" t="s">
        <v>18</v>
      </c>
      <c r="N503" s="8">
        <v>2.2599999999999998</v>
      </c>
      <c r="R503" s="8" t="s">
        <v>18</v>
      </c>
      <c r="S503" s="8" t="s">
        <v>18</v>
      </c>
      <c r="V503" s="10" t="s">
        <v>11</v>
      </c>
      <c r="W503" s="10">
        <v>1979</v>
      </c>
      <c r="X503" s="10" t="s">
        <v>12</v>
      </c>
      <c r="Y503" s="10"/>
      <c r="Z503" s="10"/>
      <c r="AA503" s="10"/>
      <c r="AB503" s="26" t="s">
        <v>13</v>
      </c>
    </row>
    <row r="504" spans="1:28">
      <c r="A504" s="9" t="s">
        <v>676</v>
      </c>
      <c r="C504" s="8" t="s">
        <v>17</v>
      </c>
      <c r="D504" s="8" t="s">
        <v>658</v>
      </c>
      <c r="G504" s="8">
        <v>59.836111000000002</v>
      </c>
      <c r="H504" s="8">
        <v>10.713889</v>
      </c>
      <c r="I504" s="8">
        <v>50</v>
      </c>
      <c r="J504" s="20">
        <v>7.59</v>
      </c>
      <c r="K504" s="8">
        <v>32.950000000000003</v>
      </c>
      <c r="M504" s="8">
        <v>25.77</v>
      </c>
      <c r="N504" s="8">
        <v>3.61</v>
      </c>
      <c r="R504" s="8">
        <v>53.4</v>
      </c>
      <c r="S504" s="8">
        <v>3.25</v>
      </c>
      <c r="V504" s="10" t="s">
        <v>11</v>
      </c>
      <c r="W504" s="10">
        <v>1979</v>
      </c>
      <c r="X504" s="10" t="s">
        <v>12</v>
      </c>
      <c r="Y504" s="10"/>
      <c r="Z504" s="10"/>
      <c r="AA504" s="10"/>
      <c r="AB504" s="26" t="s">
        <v>13</v>
      </c>
    </row>
    <row r="505" spans="1:28">
      <c r="A505" s="9" t="s">
        <v>676</v>
      </c>
      <c r="C505" s="8" t="s">
        <v>17</v>
      </c>
      <c r="D505" s="8" t="s">
        <v>658</v>
      </c>
      <c r="G505" s="8">
        <v>59.836111000000002</v>
      </c>
      <c r="H505" s="8">
        <v>10.713889</v>
      </c>
      <c r="I505" s="8">
        <v>70</v>
      </c>
      <c r="J505" s="20">
        <v>6.82</v>
      </c>
      <c r="K505" s="8">
        <v>33.39</v>
      </c>
      <c r="M505" s="8">
        <v>26.22</v>
      </c>
      <c r="N505" s="8">
        <v>1.04</v>
      </c>
      <c r="R505" s="8">
        <v>15.2</v>
      </c>
      <c r="S505" s="8">
        <v>5.82</v>
      </c>
      <c r="V505" s="10" t="s">
        <v>11</v>
      </c>
      <c r="W505" s="10">
        <v>1979</v>
      </c>
      <c r="X505" s="10" t="s">
        <v>12</v>
      </c>
      <c r="Y505" s="10"/>
      <c r="Z505" s="10"/>
      <c r="AA505" s="10"/>
      <c r="AB505" s="26" t="s">
        <v>13</v>
      </c>
    </row>
    <row r="506" spans="1:28">
      <c r="A506" s="9" t="s">
        <v>676</v>
      </c>
      <c r="C506" s="8" t="s">
        <v>17</v>
      </c>
      <c r="D506" s="8" t="s">
        <v>658</v>
      </c>
      <c r="G506" s="8">
        <v>59.836111000000002</v>
      </c>
      <c r="H506" s="8">
        <v>10.713889</v>
      </c>
      <c r="I506" s="8">
        <v>85</v>
      </c>
      <c r="J506" s="20">
        <v>6.57</v>
      </c>
      <c r="K506" s="8">
        <v>33.549999999999997</v>
      </c>
      <c r="M506" s="8">
        <v>26.38</v>
      </c>
      <c r="N506" s="8">
        <v>0</v>
      </c>
      <c r="R506" s="8">
        <v>0</v>
      </c>
      <c r="S506" s="8">
        <v>6.91</v>
      </c>
      <c r="V506" s="10" t="s">
        <v>11</v>
      </c>
      <c r="W506" s="10">
        <v>1979</v>
      </c>
      <c r="X506" s="10" t="s">
        <v>12</v>
      </c>
      <c r="Y506" s="10"/>
      <c r="Z506" s="10"/>
      <c r="AA506" s="10"/>
      <c r="AB506" s="26" t="s">
        <v>13</v>
      </c>
    </row>
    <row r="507" spans="1:28">
      <c r="A507" s="9" t="s">
        <v>676</v>
      </c>
      <c r="C507" s="8" t="s">
        <v>17</v>
      </c>
      <c r="D507" s="8" t="s">
        <v>658</v>
      </c>
      <c r="G507" s="8">
        <v>59.836111000000002</v>
      </c>
      <c r="H507" s="8">
        <v>10.713889</v>
      </c>
      <c r="I507" s="8">
        <v>90</v>
      </c>
      <c r="J507" s="20">
        <v>6.54</v>
      </c>
      <c r="K507" s="8">
        <v>33.57</v>
      </c>
      <c r="M507" s="8">
        <v>26.39</v>
      </c>
      <c r="N507" s="8">
        <v>0</v>
      </c>
      <c r="R507" s="8">
        <v>0</v>
      </c>
      <c r="S507" s="8">
        <v>6.98</v>
      </c>
      <c r="V507" s="10" t="s">
        <v>11</v>
      </c>
      <c r="W507" s="10">
        <v>1979</v>
      </c>
      <c r="X507" s="10" t="s">
        <v>12</v>
      </c>
      <c r="Y507" s="10"/>
      <c r="Z507" s="10"/>
      <c r="AA507" s="10"/>
      <c r="AB507" s="26" t="s">
        <v>13</v>
      </c>
    </row>
    <row r="508" spans="1:28">
      <c r="A508" s="9" t="s">
        <v>676</v>
      </c>
      <c r="C508" s="8" t="s">
        <v>17</v>
      </c>
      <c r="D508" s="8" t="s">
        <v>658</v>
      </c>
      <c r="G508" s="8">
        <v>59.836111000000002</v>
      </c>
      <c r="H508" s="8">
        <v>10.713889</v>
      </c>
      <c r="I508" s="8">
        <v>100</v>
      </c>
      <c r="J508" s="20">
        <v>6.52</v>
      </c>
      <c r="K508" s="8">
        <v>33.590000000000003</v>
      </c>
      <c r="M508" s="8">
        <v>26.41</v>
      </c>
      <c r="N508" s="8">
        <v>0</v>
      </c>
      <c r="R508" s="8">
        <v>0</v>
      </c>
      <c r="S508" s="8">
        <v>7.02</v>
      </c>
      <c r="V508" s="10" t="s">
        <v>11</v>
      </c>
      <c r="W508" s="10">
        <v>1979</v>
      </c>
      <c r="X508" s="10" t="s">
        <v>12</v>
      </c>
      <c r="Y508" s="10"/>
      <c r="Z508" s="10"/>
      <c r="AA508" s="10"/>
      <c r="AB508" s="26" t="s">
        <v>13</v>
      </c>
    </row>
    <row r="509" spans="1:28">
      <c r="A509" s="9" t="s">
        <v>676</v>
      </c>
      <c r="C509" s="8" t="s">
        <v>17</v>
      </c>
      <c r="D509" s="8" t="s">
        <v>659</v>
      </c>
      <c r="G509" s="8">
        <v>59.847222000000002</v>
      </c>
      <c r="H509" s="8">
        <v>10.706944</v>
      </c>
      <c r="I509" s="8">
        <v>5</v>
      </c>
      <c r="J509" s="20">
        <v>1.06</v>
      </c>
      <c r="K509" s="8">
        <v>26.92</v>
      </c>
      <c r="M509" s="8">
        <v>21.59</v>
      </c>
      <c r="N509" s="8">
        <v>7.6</v>
      </c>
      <c r="R509" s="8">
        <v>92</v>
      </c>
      <c r="S509" s="8">
        <v>0.66</v>
      </c>
      <c r="V509" s="10" t="s">
        <v>11</v>
      </c>
      <c r="W509" s="10">
        <v>1979</v>
      </c>
      <c r="X509" s="10" t="s">
        <v>12</v>
      </c>
      <c r="Y509" s="10"/>
      <c r="Z509" s="10"/>
      <c r="AA509" s="10"/>
      <c r="AB509" s="26" t="s">
        <v>13</v>
      </c>
    </row>
    <row r="510" spans="1:28">
      <c r="A510" s="9" t="s">
        <v>676</v>
      </c>
      <c r="C510" s="8" t="s">
        <v>17</v>
      </c>
      <c r="D510" s="8" t="s">
        <v>659</v>
      </c>
      <c r="G510" s="8">
        <v>59.847222000000002</v>
      </c>
      <c r="H510" s="8">
        <v>10.706944</v>
      </c>
      <c r="I510" s="8">
        <v>10</v>
      </c>
      <c r="J510" s="20">
        <v>3.17</v>
      </c>
      <c r="K510" s="8">
        <v>29.89</v>
      </c>
      <c r="M510" s="8">
        <v>23.84</v>
      </c>
      <c r="N510" s="8">
        <v>4.92</v>
      </c>
      <c r="R510" s="8">
        <v>64.099999999999994</v>
      </c>
      <c r="S510" s="8">
        <v>2.75</v>
      </c>
      <c r="V510" s="10" t="s">
        <v>11</v>
      </c>
      <c r="W510" s="10">
        <v>1979</v>
      </c>
      <c r="X510" s="10" t="s">
        <v>12</v>
      </c>
      <c r="Y510" s="10"/>
      <c r="Z510" s="10"/>
      <c r="AA510" s="10"/>
      <c r="AB510" s="26" t="s">
        <v>13</v>
      </c>
    </row>
    <row r="511" spans="1:28">
      <c r="A511" s="9" t="s">
        <v>676</v>
      </c>
      <c r="C511" s="8" t="s">
        <v>17</v>
      </c>
      <c r="D511" s="8" t="s">
        <v>659</v>
      </c>
      <c r="G511" s="8">
        <v>59.847222000000002</v>
      </c>
      <c r="H511" s="8">
        <v>10.706944</v>
      </c>
      <c r="I511" s="8">
        <v>15</v>
      </c>
      <c r="J511" s="20">
        <v>7.23</v>
      </c>
      <c r="K511" s="8">
        <v>32.07</v>
      </c>
      <c r="M511" s="8">
        <v>25.13</v>
      </c>
      <c r="N511" s="8">
        <v>1.58</v>
      </c>
      <c r="R511" s="8">
        <v>23.1</v>
      </c>
      <c r="S511" s="8">
        <v>5.27</v>
      </c>
      <c r="V511" s="10" t="s">
        <v>11</v>
      </c>
      <c r="W511" s="10">
        <v>1979</v>
      </c>
      <c r="X511" s="10" t="s">
        <v>12</v>
      </c>
      <c r="Y511" s="10"/>
      <c r="Z511" s="10"/>
      <c r="AA511" s="10"/>
      <c r="AB511" s="26" t="s">
        <v>13</v>
      </c>
    </row>
    <row r="512" spans="1:28">
      <c r="A512" s="9" t="s">
        <v>676</v>
      </c>
      <c r="C512" s="8" t="s">
        <v>17</v>
      </c>
      <c r="D512" s="8" t="s">
        <v>659</v>
      </c>
      <c r="G512" s="8">
        <v>59.847222000000002</v>
      </c>
      <c r="H512" s="8">
        <v>10.706944</v>
      </c>
      <c r="I512" s="8">
        <v>20</v>
      </c>
      <c r="J512" s="20" t="s">
        <v>18</v>
      </c>
      <c r="K512" s="8">
        <v>32.5</v>
      </c>
      <c r="M512" s="8" t="s">
        <v>18</v>
      </c>
      <c r="N512" s="8">
        <v>1.41</v>
      </c>
      <c r="R512" s="8" t="s">
        <v>18</v>
      </c>
      <c r="S512" s="8" t="s">
        <v>18</v>
      </c>
      <c r="V512" s="10" t="s">
        <v>11</v>
      </c>
      <c r="W512" s="10">
        <v>1979</v>
      </c>
      <c r="X512" s="10" t="s">
        <v>12</v>
      </c>
      <c r="Y512" s="10"/>
      <c r="Z512" s="10"/>
      <c r="AA512" s="10"/>
      <c r="AB512" s="26" t="s">
        <v>13</v>
      </c>
    </row>
    <row r="513" spans="1:28">
      <c r="A513" s="9" t="s">
        <v>676</v>
      </c>
      <c r="C513" s="8" t="s">
        <v>17</v>
      </c>
      <c r="D513" s="8" t="s">
        <v>659</v>
      </c>
      <c r="G513" s="8">
        <v>59.847222000000002</v>
      </c>
      <c r="H513" s="8">
        <v>10.706944</v>
      </c>
      <c r="I513" s="8">
        <v>25</v>
      </c>
      <c r="J513" s="20">
        <v>7.74</v>
      </c>
      <c r="K513" s="8">
        <v>32.6</v>
      </c>
      <c r="M513" s="8">
        <v>25.47</v>
      </c>
      <c r="N513" s="8">
        <v>1.68</v>
      </c>
      <c r="R513" s="8">
        <v>24.9</v>
      </c>
      <c r="S513" s="8">
        <v>5.07</v>
      </c>
      <c r="V513" s="10" t="s">
        <v>11</v>
      </c>
      <c r="W513" s="10">
        <v>1979</v>
      </c>
      <c r="X513" s="10" t="s">
        <v>12</v>
      </c>
      <c r="Y513" s="10"/>
      <c r="Z513" s="10"/>
      <c r="AA513" s="10"/>
      <c r="AB513" s="26" t="s">
        <v>13</v>
      </c>
    </row>
    <row r="514" spans="1:28">
      <c r="A514" s="9" t="s">
        <v>676</v>
      </c>
      <c r="C514" s="8" t="s">
        <v>17</v>
      </c>
      <c r="D514" s="8" t="s">
        <v>659</v>
      </c>
      <c r="G514" s="8">
        <v>59.847222000000002</v>
      </c>
      <c r="H514" s="8">
        <v>10.706944</v>
      </c>
      <c r="I514" s="8">
        <v>30</v>
      </c>
      <c r="J514" s="20">
        <v>7.72</v>
      </c>
      <c r="K514" s="8">
        <v>32.74</v>
      </c>
      <c r="M514" s="8">
        <v>25.58</v>
      </c>
      <c r="N514" s="8">
        <v>2.2999999999999998</v>
      </c>
      <c r="R514" s="8">
        <v>34.1</v>
      </c>
      <c r="S514" s="8">
        <v>4.45</v>
      </c>
      <c r="V514" s="10" t="s">
        <v>11</v>
      </c>
      <c r="W514" s="10">
        <v>1979</v>
      </c>
      <c r="X514" s="10" t="s">
        <v>12</v>
      </c>
      <c r="Y514" s="10"/>
      <c r="Z514" s="10"/>
      <c r="AA514" s="10"/>
      <c r="AB514" s="26" t="s">
        <v>13</v>
      </c>
    </row>
    <row r="515" spans="1:28">
      <c r="A515" s="9" t="s">
        <v>676</v>
      </c>
      <c r="C515" s="8" t="s">
        <v>17</v>
      </c>
      <c r="D515" s="8" t="s">
        <v>659</v>
      </c>
      <c r="G515" s="8">
        <v>59.847222000000002</v>
      </c>
      <c r="H515" s="8">
        <v>10.706944</v>
      </c>
      <c r="I515" s="8">
        <v>50</v>
      </c>
      <c r="J515" s="20">
        <v>7.62</v>
      </c>
      <c r="K515" s="8">
        <v>32.94</v>
      </c>
      <c r="M515" s="8">
        <v>25.75</v>
      </c>
      <c r="N515" s="8">
        <v>3.52</v>
      </c>
      <c r="R515" s="8">
        <v>52.1</v>
      </c>
      <c r="S515" s="8">
        <v>3.23</v>
      </c>
      <c r="V515" s="10" t="s">
        <v>11</v>
      </c>
      <c r="W515" s="10">
        <v>1979</v>
      </c>
      <c r="X515" s="10" t="s">
        <v>12</v>
      </c>
      <c r="Y515" s="10"/>
      <c r="Z515" s="10"/>
      <c r="AA515" s="10"/>
      <c r="AB515" s="26" t="s">
        <v>13</v>
      </c>
    </row>
    <row r="516" spans="1:28">
      <c r="A516" s="9" t="s">
        <v>676</v>
      </c>
      <c r="C516" s="8" t="s">
        <v>17</v>
      </c>
      <c r="D516" s="8" t="s">
        <v>659</v>
      </c>
      <c r="G516" s="8">
        <v>59.847222000000002</v>
      </c>
      <c r="H516" s="8">
        <v>10.706944</v>
      </c>
      <c r="I516" s="8">
        <v>60</v>
      </c>
      <c r="J516" s="20">
        <v>7.4</v>
      </c>
      <c r="K516" s="8">
        <v>32.99</v>
      </c>
      <c r="M516" s="8">
        <v>25.82</v>
      </c>
      <c r="N516" s="8">
        <v>1.68</v>
      </c>
      <c r="R516" s="8">
        <v>24.7</v>
      </c>
      <c r="S516" s="8">
        <v>5.1100000000000003</v>
      </c>
      <c r="V516" s="10" t="s">
        <v>11</v>
      </c>
      <c r="W516" s="10">
        <v>1979</v>
      </c>
      <c r="X516" s="10" t="s">
        <v>12</v>
      </c>
      <c r="Y516" s="10"/>
      <c r="Z516" s="10"/>
      <c r="AA516" s="10"/>
      <c r="AB516" s="26" t="s">
        <v>13</v>
      </c>
    </row>
    <row r="517" spans="1:28">
      <c r="A517" s="9" t="s">
        <v>676</v>
      </c>
      <c r="C517" s="8" t="s">
        <v>17</v>
      </c>
      <c r="D517" s="8" t="s">
        <v>659</v>
      </c>
      <c r="G517" s="8">
        <v>59.847222000000002</v>
      </c>
      <c r="H517" s="8">
        <v>10.706944</v>
      </c>
      <c r="I517" s="8">
        <v>70</v>
      </c>
      <c r="J517" s="20">
        <v>6.8</v>
      </c>
      <c r="K517" s="8">
        <v>33.200000000000003</v>
      </c>
      <c r="M517" s="8">
        <v>26.07</v>
      </c>
      <c r="N517" s="8">
        <v>0.35</v>
      </c>
      <c r="R517" s="8">
        <v>5.0999999999999996</v>
      </c>
      <c r="S517" s="8">
        <v>6.52</v>
      </c>
      <c r="V517" s="10" t="s">
        <v>11</v>
      </c>
      <c r="W517" s="10">
        <v>1979</v>
      </c>
      <c r="X517" s="10" t="s">
        <v>12</v>
      </c>
      <c r="Y517" s="10"/>
      <c r="Z517" s="10"/>
      <c r="AA517" s="10"/>
      <c r="AB517" s="26" t="s">
        <v>13</v>
      </c>
    </row>
    <row r="518" spans="1:28">
      <c r="A518" s="9" t="s">
        <v>676</v>
      </c>
      <c r="C518" s="8" t="s">
        <v>17</v>
      </c>
      <c r="D518" s="8" t="s">
        <v>660</v>
      </c>
      <c r="G518" s="8">
        <v>9.858333</v>
      </c>
      <c r="H518" s="8">
        <v>10.694444000000001</v>
      </c>
      <c r="I518" s="8">
        <v>5</v>
      </c>
      <c r="J518" s="20">
        <v>1.1200000000000001</v>
      </c>
      <c r="K518" s="8" t="s">
        <v>18</v>
      </c>
      <c r="M518" s="8" t="s">
        <v>18</v>
      </c>
      <c r="N518" s="8">
        <v>7.92</v>
      </c>
      <c r="R518" s="8" t="s">
        <v>18</v>
      </c>
      <c r="S518" s="8" t="s">
        <v>18</v>
      </c>
      <c r="V518" s="10" t="s">
        <v>11</v>
      </c>
      <c r="W518" s="10">
        <v>1979</v>
      </c>
      <c r="X518" s="10" t="s">
        <v>12</v>
      </c>
      <c r="Y518" s="10"/>
      <c r="Z518" s="10"/>
      <c r="AA518" s="10"/>
      <c r="AB518" s="26" t="s">
        <v>13</v>
      </c>
    </row>
    <row r="519" spans="1:28">
      <c r="A519" s="9" t="s">
        <v>676</v>
      </c>
      <c r="C519" s="8" t="s">
        <v>17</v>
      </c>
      <c r="D519" s="8" t="s">
        <v>660</v>
      </c>
      <c r="G519" s="8">
        <v>9.858333</v>
      </c>
      <c r="H519" s="8">
        <v>10.694444000000001</v>
      </c>
      <c r="I519" s="8">
        <v>10</v>
      </c>
      <c r="J519" s="20">
        <v>2.93</v>
      </c>
      <c r="K519" s="8">
        <v>30.4</v>
      </c>
      <c r="M519" s="8">
        <v>23.97</v>
      </c>
      <c r="N519" s="8">
        <v>5.01</v>
      </c>
      <c r="R519" s="8">
        <v>65</v>
      </c>
      <c r="S519" s="8">
        <v>2.7</v>
      </c>
      <c r="V519" s="10" t="s">
        <v>11</v>
      </c>
      <c r="W519" s="10">
        <v>1979</v>
      </c>
      <c r="X519" s="10" t="s">
        <v>12</v>
      </c>
      <c r="Y519" s="10"/>
      <c r="Z519" s="10"/>
      <c r="AA519" s="10"/>
      <c r="AB519" s="26" t="s">
        <v>13</v>
      </c>
    </row>
    <row r="520" spans="1:28">
      <c r="A520" s="9" t="s">
        <v>676</v>
      </c>
      <c r="C520" s="8" t="s">
        <v>17</v>
      </c>
      <c r="D520" s="8" t="s">
        <v>660</v>
      </c>
      <c r="G520" s="8">
        <v>9.858333</v>
      </c>
      <c r="H520" s="8">
        <v>10.694444000000001</v>
      </c>
      <c r="I520" s="8">
        <v>20</v>
      </c>
      <c r="J520" s="20">
        <v>7.92</v>
      </c>
      <c r="K520" s="8" t="s">
        <v>18</v>
      </c>
      <c r="M520" s="8" t="s">
        <v>18</v>
      </c>
      <c r="N520" s="8">
        <v>1.4</v>
      </c>
      <c r="R520" s="8" t="s">
        <v>18</v>
      </c>
      <c r="S520" s="8" t="s">
        <v>18</v>
      </c>
      <c r="V520" s="10" t="s">
        <v>11</v>
      </c>
      <c r="W520" s="10">
        <v>1979</v>
      </c>
      <c r="X520" s="10" t="s">
        <v>12</v>
      </c>
      <c r="Y520" s="10"/>
      <c r="Z520" s="10"/>
      <c r="AA520" s="10"/>
      <c r="AB520" s="26" t="s">
        <v>13</v>
      </c>
    </row>
    <row r="521" spans="1:28">
      <c r="A521" s="9" t="s">
        <v>676</v>
      </c>
      <c r="C521" s="8" t="s">
        <v>17</v>
      </c>
      <c r="D521" s="8" t="s">
        <v>660</v>
      </c>
      <c r="G521" s="8">
        <v>9.858333</v>
      </c>
      <c r="H521" s="8">
        <v>10.694444000000001</v>
      </c>
      <c r="I521" s="8">
        <v>30</v>
      </c>
      <c r="J521" s="20">
        <v>7.7</v>
      </c>
      <c r="K521" s="8">
        <v>32.770000000000003</v>
      </c>
      <c r="M521" s="8">
        <v>25.61</v>
      </c>
      <c r="N521" s="8">
        <v>3.01</v>
      </c>
      <c r="R521" s="8">
        <v>44.6</v>
      </c>
      <c r="S521" s="8">
        <v>5.35</v>
      </c>
      <c r="V521" s="10" t="s">
        <v>11</v>
      </c>
      <c r="W521" s="10">
        <v>1979</v>
      </c>
      <c r="X521" s="10" t="s">
        <v>12</v>
      </c>
      <c r="Y521" s="10"/>
      <c r="Z521" s="10"/>
      <c r="AA521" s="10"/>
      <c r="AB521" s="26" t="s">
        <v>13</v>
      </c>
    </row>
    <row r="522" spans="1:28">
      <c r="A522" s="9" t="s">
        <v>676</v>
      </c>
      <c r="C522" s="8" t="s">
        <v>17</v>
      </c>
      <c r="D522" s="8" t="s">
        <v>660</v>
      </c>
      <c r="G522" s="8">
        <v>9.858333</v>
      </c>
      <c r="H522" s="8">
        <v>10.694444000000001</v>
      </c>
      <c r="I522" s="8">
        <v>50</v>
      </c>
      <c r="J522" s="20">
        <v>7.57</v>
      </c>
      <c r="K522" s="8">
        <v>32.97</v>
      </c>
      <c r="M522" s="8">
        <v>25.79</v>
      </c>
      <c r="N522" s="8">
        <v>3.57</v>
      </c>
      <c r="R522" s="8">
        <v>52.8</v>
      </c>
      <c r="S522" s="8">
        <v>3.19</v>
      </c>
      <c r="V522" s="10" t="s">
        <v>11</v>
      </c>
      <c r="W522" s="10">
        <v>1979</v>
      </c>
      <c r="X522" s="10" t="s">
        <v>12</v>
      </c>
      <c r="Y522" s="10"/>
      <c r="Z522" s="10"/>
      <c r="AA522" s="10"/>
      <c r="AB522" s="26" t="s">
        <v>13</v>
      </c>
    </row>
    <row r="523" spans="1:28">
      <c r="A523" s="9" t="s">
        <v>676</v>
      </c>
      <c r="C523" s="8" t="s">
        <v>17</v>
      </c>
      <c r="D523" s="8" t="s">
        <v>660</v>
      </c>
      <c r="G523" s="8">
        <v>9.858333</v>
      </c>
      <c r="H523" s="8">
        <v>10.694444000000001</v>
      </c>
      <c r="I523" s="8">
        <v>60</v>
      </c>
      <c r="J523" s="20">
        <v>7.51</v>
      </c>
      <c r="K523" s="8">
        <v>33</v>
      </c>
      <c r="M523" s="8">
        <v>25.82</v>
      </c>
      <c r="N523" s="8">
        <v>3.28</v>
      </c>
      <c r="R523" s="8">
        <v>48.4</v>
      </c>
      <c r="S523" s="8">
        <v>3.49</v>
      </c>
      <c r="V523" s="10" t="s">
        <v>11</v>
      </c>
      <c r="W523" s="10">
        <v>1979</v>
      </c>
      <c r="X523" s="10" t="s">
        <v>12</v>
      </c>
      <c r="Y523" s="10"/>
      <c r="Z523" s="10"/>
      <c r="AA523" s="10"/>
      <c r="AB523" s="26" t="s">
        <v>13</v>
      </c>
    </row>
    <row r="524" spans="1:28">
      <c r="A524" s="9" t="s">
        <v>676</v>
      </c>
      <c r="C524" s="8" t="s">
        <v>17</v>
      </c>
      <c r="D524" s="8" t="s">
        <v>660</v>
      </c>
      <c r="G524" s="8">
        <v>9.858333</v>
      </c>
      <c r="H524" s="8">
        <v>10.694444000000001</v>
      </c>
      <c r="I524" s="8">
        <v>75</v>
      </c>
      <c r="J524" s="20" t="s">
        <v>18</v>
      </c>
      <c r="K524" s="8">
        <v>33.46</v>
      </c>
      <c r="M524" s="8" t="s">
        <v>18</v>
      </c>
      <c r="N524" s="8">
        <v>0.28000000000000003</v>
      </c>
      <c r="R524" s="8" t="s">
        <v>18</v>
      </c>
      <c r="S524" s="8" t="s">
        <v>18</v>
      </c>
      <c r="V524" s="10" t="s">
        <v>11</v>
      </c>
      <c r="W524" s="10">
        <v>1979</v>
      </c>
      <c r="X524" s="10" t="s">
        <v>12</v>
      </c>
      <c r="Y524" s="10"/>
      <c r="Z524" s="10"/>
      <c r="AA524" s="10"/>
      <c r="AB524" s="26" t="s">
        <v>13</v>
      </c>
    </row>
    <row r="525" spans="1:28">
      <c r="A525" s="9" t="s">
        <v>677</v>
      </c>
      <c r="C525" s="8" t="s">
        <v>17</v>
      </c>
      <c r="D525" s="8" t="s">
        <v>661</v>
      </c>
      <c r="G525" s="8">
        <v>59.869444000000001</v>
      </c>
      <c r="H525" s="8">
        <v>10.688889</v>
      </c>
      <c r="I525" s="8">
        <v>5</v>
      </c>
      <c r="J525" s="20">
        <v>1.25</v>
      </c>
      <c r="K525" s="8">
        <v>27.08</v>
      </c>
      <c r="M525" s="8">
        <v>21.71</v>
      </c>
      <c r="N525" s="8">
        <v>7.45</v>
      </c>
      <c r="R525" s="8">
        <v>90.7</v>
      </c>
      <c r="S525" s="8">
        <v>0.76</v>
      </c>
      <c r="V525" s="10" t="s">
        <v>11</v>
      </c>
      <c r="W525" s="10">
        <v>1979</v>
      </c>
      <c r="X525" s="10" t="s">
        <v>12</v>
      </c>
      <c r="Y525" s="10"/>
      <c r="Z525" s="10"/>
      <c r="AA525" s="10"/>
      <c r="AB525" s="26" t="s">
        <v>13</v>
      </c>
    </row>
    <row r="526" spans="1:28">
      <c r="A526" s="9" t="s">
        <v>677</v>
      </c>
      <c r="C526" s="8" t="s">
        <v>17</v>
      </c>
      <c r="D526" s="8" t="s">
        <v>661</v>
      </c>
      <c r="G526" s="8">
        <v>59.869444000000001</v>
      </c>
      <c r="H526" s="8">
        <v>10.688889</v>
      </c>
      <c r="I526" s="8">
        <v>10</v>
      </c>
      <c r="J526" s="20">
        <v>3.74</v>
      </c>
      <c r="K526" s="8">
        <v>30.61</v>
      </c>
      <c r="M526" s="8">
        <v>24.36</v>
      </c>
      <c r="N526" s="8">
        <v>4.63</v>
      </c>
      <c r="R526" s="8">
        <v>61.5</v>
      </c>
      <c r="S526" s="8">
        <v>2.9</v>
      </c>
      <c r="V526" s="10" t="s">
        <v>11</v>
      </c>
      <c r="W526" s="10">
        <v>1979</v>
      </c>
      <c r="X526" s="10" t="s">
        <v>12</v>
      </c>
      <c r="Y526" s="10"/>
      <c r="Z526" s="10"/>
      <c r="AA526" s="10"/>
      <c r="AB526" s="26" t="s">
        <v>13</v>
      </c>
    </row>
    <row r="527" spans="1:28">
      <c r="A527" s="9" t="s">
        <v>677</v>
      </c>
      <c r="C527" s="8" t="s">
        <v>17</v>
      </c>
      <c r="D527" s="8" t="s">
        <v>661</v>
      </c>
      <c r="G527" s="8">
        <v>59.869444000000001</v>
      </c>
      <c r="H527" s="8">
        <v>10.688889</v>
      </c>
      <c r="I527" s="8">
        <v>20</v>
      </c>
      <c r="J527" s="20">
        <v>7.67</v>
      </c>
      <c r="K527" s="8">
        <v>32.51</v>
      </c>
      <c r="M527" s="8">
        <v>25.41</v>
      </c>
      <c r="N527" s="8">
        <v>1.97</v>
      </c>
      <c r="R527" s="8">
        <v>29.1</v>
      </c>
      <c r="S527" s="8">
        <v>4.8</v>
      </c>
      <c r="V527" s="10" t="s">
        <v>11</v>
      </c>
      <c r="W527" s="10">
        <v>1979</v>
      </c>
      <c r="X527" s="10" t="s">
        <v>12</v>
      </c>
      <c r="Y527" s="10"/>
      <c r="Z527" s="10"/>
      <c r="AA527" s="10"/>
      <c r="AB527" s="26" t="s">
        <v>13</v>
      </c>
    </row>
    <row r="528" spans="1:28">
      <c r="A528" s="9" t="s">
        <v>677</v>
      </c>
      <c r="C528" s="8" t="s">
        <v>17</v>
      </c>
      <c r="D528" s="8" t="s">
        <v>661</v>
      </c>
      <c r="G528" s="8">
        <v>59.869444000000001</v>
      </c>
      <c r="H528" s="8">
        <v>10.688889</v>
      </c>
      <c r="I528" s="8">
        <v>30</v>
      </c>
      <c r="J528" s="20">
        <v>7.69</v>
      </c>
      <c r="K528" s="8">
        <v>32.74</v>
      </c>
      <c r="M528" s="8">
        <v>25.59</v>
      </c>
      <c r="N528" s="8">
        <v>2.97</v>
      </c>
      <c r="R528" s="8">
        <v>44</v>
      </c>
      <c r="S528" s="8">
        <v>3.78</v>
      </c>
      <c r="V528" s="10" t="s">
        <v>11</v>
      </c>
      <c r="W528" s="10">
        <v>1979</v>
      </c>
      <c r="X528" s="10" t="s">
        <v>12</v>
      </c>
      <c r="Y528" s="10"/>
      <c r="Z528" s="10"/>
      <c r="AA528" s="10"/>
      <c r="AB528" s="26" t="s">
        <v>13</v>
      </c>
    </row>
    <row r="529" spans="1:28">
      <c r="A529" s="9" t="s">
        <v>677</v>
      </c>
      <c r="C529" s="8" t="s">
        <v>17</v>
      </c>
      <c r="D529" s="8" t="s">
        <v>661</v>
      </c>
      <c r="G529" s="8">
        <v>59.869444000000001</v>
      </c>
      <c r="H529" s="8">
        <v>10.688889</v>
      </c>
      <c r="I529" s="8">
        <v>40</v>
      </c>
      <c r="J529" s="20">
        <v>7.57</v>
      </c>
      <c r="K529" s="8">
        <v>32.9</v>
      </c>
      <c r="M529" s="8">
        <v>25.73</v>
      </c>
      <c r="N529" s="8">
        <v>3.78</v>
      </c>
      <c r="R529" s="8">
        <v>55.9</v>
      </c>
      <c r="S529" s="8">
        <v>2.98</v>
      </c>
      <c r="V529" s="10" t="s">
        <v>11</v>
      </c>
      <c r="W529" s="10">
        <v>1979</v>
      </c>
      <c r="X529" s="10" t="s">
        <v>12</v>
      </c>
      <c r="Y529" s="10"/>
      <c r="Z529" s="10"/>
      <c r="AA529" s="10"/>
      <c r="AB529" s="26" t="s">
        <v>13</v>
      </c>
    </row>
    <row r="530" spans="1:28">
      <c r="A530" s="9" t="s">
        <v>677</v>
      </c>
      <c r="C530" s="8" t="s">
        <v>17</v>
      </c>
      <c r="D530" s="8" t="s">
        <v>662</v>
      </c>
      <c r="G530" s="8">
        <v>59.873610999999997</v>
      </c>
      <c r="H530" s="8">
        <v>10.677778</v>
      </c>
      <c r="I530" s="8">
        <v>5</v>
      </c>
      <c r="J530" s="20">
        <v>1.21</v>
      </c>
      <c r="K530" s="8">
        <v>26.88</v>
      </c>
      <c r="M530" s="8">
        <v>21.56</v>
      </c>
      <c r="N530" s="8">
        <v>7.59</v>
      </c>
      <c r="R530" s="8">
        <v>92.2</v>
      </c>
      <c r="S530" s="8">
        <v>0.64</v>
      </c>
      <c r="V530" s="10" t="s">
        <v>11</v>
      </c>
      <c r="W530" s="10">
        <v>1979</v>
      </c>
      <c r="X530" s="10" t="s">
        <v>12</v>
      </c>
      <c r="Y530" s="10"/>
      <c r="Z530" s="10"/>
      <c r="AA530" s="10"/>
      <c r="AB530" s="26" t="s">
        <v>13</v>
      </c>
    </row>
    <row r="531" spans="1:28">
      <c r="A531" s="9" t="s">
        <v>677</v>
      </c>
      <c r="C531" s="8" t="s">
        <v>17</v>
      </c>
      <c r="D531" s="8" t="s">
        <v>662</v>
      </c>
      <c r="G531" s="8">
        <v>59.873610999999997</v>
      </c>
      <c r="H531" s="8">
        <v>10.677778</v>
      </c>
      <c r="I531" s="8">
        <v>10</v>
      </c>
      <c r="J531" s="20">
        <v>3.69</v>
      </c>
      <c r="K531" s="8">
        <v>30.08</v>
      </c>
      <c r="M531" s="8">
        <v>23.95</v>
      </c>
      <c r="N531" s="8">
        <v>5.0599999999999996</v>
      </c>
      <c r="R531" s="8">
        <v>66.900000000000006</v>
      </c>
      <c r="S531" s="8">
        <v>2.5</v>
      </c>
      <c r="V531" s="10" t="s">
        <v>11</v>
      </c>
      <c r="W531" s="10">
        <v>1979</v>
      </c>
      <c r="X531" s="10" t="s">
        <v>12</v>
      </c>
      <c r="Y531" s="10"/>
      <c r="Z531" s="10"/>
      <c r="AA531" s="10"/>
      <c r="AB531" s="26" t="s">
        <v>13</v>
      </c>
    </row>
    <row r="532" spans="1:28">
      <c r="A532" s="9" t="s">
        <v>677</v>
      </c>
      <c r="C532" s="8" t="s">
        <v>17</v>
      </c>
      <c r="D532" s="8" t="s">
        <v>662</v>
      </c>
      <c r="G532" s="8">
        <v>59.873610999999997</v>
      </c>
      <c r="H532" s="8">
        <v>10.677778</v>
      </c>
      <c r="I532" s="8">
        <v>15</v>
      </c>
      <c r="J532" s="20">
        <v>7.2</v>
      </c>
      <c r="K532" s="8">
        <v>32.200000000000003</v>
      </c>
      <c r="M532" s="8">
        <v>25.23</v>
      </c>
      <c r="N532" s="8">
        <v>1.97</v>
      </c>
      <c r="R532" s="8">
        <v>28.8</v>
      </c>
      <c r="S532" s="8">
        <v>4.88</v>
      </c>
      <c r="V532" s="10" t="s">
        <v>11</v>
      </c>
      <c r="W532" s="10">
        <v>1979</v>
      </c>
      <c r="X532" s="10" t="s">
        <v>12</v>
      </c>
      <c r="Y532" s="10"/>
      <c r="Z532" s="10"/>
      <c r="AA532" s="10"/>
      <c r="AB532" s="26" t="s">
        <v>13</v>
      </c>
    </row>
    <row r="533" spans="1:28">
      <c r="A533" s="9" t="s">
        <v>677</v>
      </c>
      <c r="C533" s="8" t="s">
        <v>17</v>
      </c>
      <c r="D533" s="8" t="s">
        <v>662</v>
      </c>
      <c r="G533" s="8">
        <v>59.873610999999997</v>
      </c>
      <c r="H533" s="8">
        <v>10.677778</v>
      </c>
      <c r="I533" s="8">
        <v>20</v>
      </c>
      <c r="J533" s="20">
        <v>7.62</v>
      </c>
      <c r="K533" s="8">
        <v>32.409999999999997</v>
      </c>
      <c r="M533" s="8">
        <v>25.34</v>
      </c>
      <c r="N533" s="8">
        <v>2.19</v>
      </c>
      <c r="R533" s="8">
        <v>32.299999999999997</v>
      </c>
      <c r="S533" s="8">
        <v>4.59</v>
      </c>
      <c r="V533" s="10" t="s">
        <v>11</v>
      </c>
      <c r="W533" s="10">
        <v>1979</v>
      </c>
      <c r="X533" s="10" t="s">
        <v>12</v>
      </c>
      <c r="Y533" s="10"/>
      <c r="Z533" s="10"/>
      <c r="AA533" s="10"/>
      <c r="AB533" s="26" t="s">
        <v>13</v>
      </c>
    </row>
    <row r="534" spans="1:28">
      <c r="A534" s="9" t="s">
        <v>677</v>
      </c>
      <c r="C534" s="8" t="s">
        <v>17</v>
      </c>
      <c r="D534" s="8" t="s">
        <v>662</v>
      </c>
      <c r="G534" s="8">
        <v>59.873610999999997</v>
      </c>
      <c r="H534" s="8">
        <v>10.677778</v>
      </c>
      <c r="I534" s="8">
        <v>30</v>
      </c>
      <c r="J534" s="20">
        <v>7.75</v>
      </c>
      <c r="K534" s="8">
        <v>32.78</v>
      </c>
      <c r="M534" s="8">
        <v>25.61</v>
      </c>
      <c r="N534" s="8">
        <v>3.19</v>
      </c>
      <c r="R534" s="8">
        <v>47.3</v>
      </c>
      <c r="S534" s="8">
        <v>3.55</v>
      </c>
      <c r="V534" s="10" t="s">
        <v>11</v>
      </c>
      <c r="W534" s="10">
        <v>1979</v>
      </c>
      <c r="X534" s="10" t="s">
        <v>12</v>
      </c>
      <c r="Y534" s="10"/>
      <c r="Z534" s="10"/>
      <c r="AA534" s="10"/>
      <c r="AB534" s="26" t="s">
        <v>13</v>
      </c>
    </row>
    <row r="535" spans="1:28">
      <c r="A535" s="9" t="s">
        <v>677</v>
      </c>
      <c r="C535" s="8" t="s">
        <v>17</v>
      </c>
      <c r="D535" s="8" t="s">
        <v>662</v>
      </c>
      <c r="G535" s="8">
        <v>59.873610999999997</v>
      </c>
      <c r="H535" s="8">
        <v>10.677778</v>
      </c>
      <c r="I535" s="8">
        <v>55</v>
      </c>
      <c r="J535" s="20">
        <v>7.52</v>
      </c>
      <c r="K535" s="8">
        <v>32.97</v>
      </c>
      <c r="M535" s="8">
        <v>25.79</v>
      </c>
      <c r="N535" s="8">
        <v>3.99</v>
      </c>
      <c r="R535" s="8">
        <v>58.9</v>
      </c>
      <c r="S535" s="8">
        <v>2.78</v>
      </c>
      <c r="V535" s="10" t="s">
        <v>11</v>
      </c>
      <c r="W535" s="10">
        <v>1979</v>
      </c>
      <c r="X535" s="10" t="s">
        <v>12</v>
      </c>
      <c r="Y535" s="10"/>
      <c r="Z535" s="10"/>
      <c r="AA535" s="10"/>
      <c r="AB535" s="26" t="s">
        <v>13</v>
      </c>
    </row>
    <row r="536" spans="1:28">
      <c r="A536" s="9" t="s">
        <v>678</v>
      </c>
      <c r="C536" s="8" t="s">
        <v>17</v>
      </c>
      <c r="D536" s="8" t="s">
        <v>663</v>
      </c>
      <c r="G536" s="8">
        <v>59.873610999999997</v>
      </c>
      <c r="H536" s="8">
        <v>10.641667</v>
      </c>
      <c r="I536" s="8">
        <v>5</v>
      </c>
      <c r="J536" s="20">
        <v>1.34</v>
      </c>
      <c r="K536" s="8">
        <v>27.01</v>
      </c>
      <c r="M536" s="8">
        <v>21.65</v>
      </c>
      <c r="N536" s="8">
        <v>9.9499999999999993</v>
      </c>
      <c r="R536" s="8">
        <v>121.3</v>
      </c>
      <c r="S536" s="8">
        <v>0</v>
      </c>
      <c r="V536" s="10" t="s">
        <v>11</v>
      </c>
      <c r="W536" s="10">
        <v>1979</v>
      </c>
      <c r="X536" s="10" t="s">
        <v>12</v>
      </c>
      <c r="Y536" s="10"/>
      <c r="Z536" s="10"/>
      <c r="AA536" s="10"/>
      <c r="AB536" s="26" t="s">
        <v>13</v>
      </c>
    </row>
    <row r="537" spans="1:28">
      <c r="A537" s="9" t="s">
        <v>678</v>
      </c>
      <c r="C537" s="8" t="s">
        <v>17</v>
      </c>
      <c r="D537" s="8" t="s">
        <v>663</v>
      </c>
      <c r="G537" s="8">
        <v>59.873610999999997</v>
      </c>
      <c r="H537" s="8">
        <v>10.641667</v>
      </c>
      <c r="I537" s="8">
        <v>20</v>
      </c>
      <c r="J537" s="20">
        <v>5.28</v>
      </c>
      <c r="K537" s="8">
        <v>31.25</v>
      </c>
      <c r="M537" s="8">
        <v>24.72</v>
      </c>
      <c r="N537" s="8">
        <v>3.03</v>
      </c>
      <c r="R537" s="8">
        <v>42</v>
      </c>
      <c r="S537" s="8">
        <v>4.1900000000000004</v>
      </c>
      <c r="V537" s="10" t="s">
        <v>11</v>
      </c>
      <c r="W537" s="10">
        <v>1979</v>
      </c>
      <c r="X537" s="10" t="s">
        <v>12</v>
      </c>
      <c r="Y537" s="10"/>
      <c r="Z537" s="10"/>
      <c r="AA537" s="10"/>
      <c r="AB537" s="26" t="s">
        <v>13</v>
      </c>
    </row>
    <row r="538" spans="1:28">
      <c r="A538" s="9" t="s">
        <v>678</v>
      </c>
      <c r="C538" s="8" t="s">
        <v>17</v>
      </c>
      <c r="D538" s="8" t="s">
        <v>663</v>
      </c>
      <c r="G538" s="8">
        <v>59.873610999999997</v>
      </c>
      <c r="H538" s="8">
        <v>10.641667</v>
      </c>
      <c r="I538" s="8">
        <v>15</v>
      </c>
      <c r="J538" s="20">
        <v>7.29</v>
      </c>
      <c r="K538" s="8">
        <v>32.229999999999997</v>
      </c>
      <c r="M538" s="8">
        <v>25.24</v>
      </c>
      <c r="N538" s="8">
        <v>1.64</v>
      </c>
      <c r="R538" s="8">
        <v>24</v>
      </c>
      <c r="S538" s="8">
        <v>5.2</v>
      </c>
      <c r="V538" s="10" t="s">
        <v>11</v>
      </c>
      <c r="W538" s="10">
        <v>1979</v>
      </c>
      <c r="X538" s="10" t="s">
        <v>12</v>
      </c>
      <c r="Y538" s="10"/>
      <c r="Z538" s="10"/>
      <c r="AA538" s="10"/>
      <c r="AB538" s="26" t="s">
        <v>13</v>
      </c>
    </row>
    <row r="539" spans="1:28">
      <c r="A539" s="9" t="s">
        <v>678</v>
      </c>
      <c r="C539" s="8" t="s">
        <v>17</v>
      </c>
      <c r="D539" s="8" t="s">
        <v>663</v>
      </c>
      <c r="G539" s="8">
        <v>59.873610999999997</v>
      </c>
      <c r="H539" s="8">
        <v>10.641667</v>
      </c>
      <c r="I539" s="8">
        <v>25</v>
      </c>
      <c r="J539" s="20">
        <v>7.74</v>
      </c>
      <c r="K539" s="8">
        <v>32.770000000000003</v>
      </c>
      <c r="M539" s="8">
        <v>25.6</v>
      </c>
      <c r="N539" s="8">
        <v>2.34</v>
      </c>
      <c r="R539" s="8">
        <v>34.700000000000003</v>
      </c>
      <c r="S539" s="8">
        <v>4.4000000000000004</v>
      </c>
      <c r="V539" s="10" t="s">
        <v>11</v>
      </c>
      <c r="W539" s="10">
        <v>1979</v>
      </c>
      <c r="X539" s="10" t="s">
        <v>12</v>
      </c>
      <c r="Y539" s="10"/>
      <c r="Z539" s="10"/>
      <c r="AA539" s="10"/>
      <c r="AB539" s="26" t="s">
        <v>13</v>
      </c>
    </row>
    <row r="540" spans="1:28">
      <c r="A540" s="9" t="s">
        <v>678</v>
      </c>
      <c r="C540" s="8" t="s">
        <v>17</v>
      </c>
      <c r="D540" s="8" t="s">
        <v>663</v>
      </c>
      <c r="G540" s="8">
        <v>59.873610999999997</v>
      </c>
      <c r="H540" s="8">
        <v>10.641667</v>
      </c>
      <c r="I540" s="8">
        <v>45</v>
      </c>
      <c r="J540" s="20">
        <v>7.32</v>
      </c>
      <c r="K540" s="8">
        <v>33.090000000000003</v>
      </c>
      <c r="M540" s="8">
        <v>25.91</v>
      </c>
      <c r="N540" s="8">
        <v>4.57</v>
      </c>
      <c r="R540" s="8">
        <v>67.2</v>
      </c>
      <c r="S540" s="8">
        <v>2.23</v>
      </c>
      <c r="V540" s="10" t="s">
        <v>11</v>
      </c>
      <c r="W540" s="10">
        <v>1979</v>
      </c>
      <c r="X540" s="10" t="s">
        <v>12</v>
      </c>
      <c r="Y540" s="10"/>
      <c r="Z540" s="10"/>
      <c r="AA540" s="10"/>
      <c r="AB540" s="26" t="s">
        <v>13</v>
      </c>
    </row>
    <row r="541" spans="1:28">
      <c r="A541" s="9" t="s">
        <v>678</v>
      </c>
      <c r="C541" s="8" t="s">
        <v>17</v>
      </c>
      <c r="D541" s="8" t="s">
        <v>663</v>
      </c>
      <c r="G541" s="8">
        <v>59.873610999999997</v>
      </c>
      <c r="H541" s="8">
        <v>10.641667</v>
      </c>
      <c r="I541" s="8">
        <v>55</v>
      </c>
      <c r="J541" s="20">
        <v>7.3</v>
      </c>
      <c r="K541" s="8">
        <v>33.11</v>
      </c>
      <c r="M541" s="8">
        <v>25.93</v>
      </c>
      <c r="N541" s="8">
        <v>4.5999999999999996</v>
      </c>
      <c r="R541" s="8">
        <v>67.599999999999994</v>
      </c>
      <c r="S541" s="8">
        <v>2.2000000000000002</v>
      </c>
      <c r="V541" s="10" t="s">
        <v>11</v>
      </c>
      <c r="W541" s="10">
        <v>1979</v>
      </c>
      <c r="X541" s="10" t="s">
        <v>12</v>
      </c>
      <c r="Y541" s="10"/>
      <c r="Z541" s="10"/>
      <c r="AA541" s="10"/>
      <c r="AB541" s="26" t="s">
        <v>13</v>
      </c>
    </row>
    <row r="542" spans="1:28">
      <c r="A542" s="9" t="s">
        <v>678</v>
      </c>
      <c r="C542" s="8" t="s">
        <v>17</v>
      </c>
      <c r="D542" s="8" t="s">
        <v>663</v>
      </c>
      <c r="G542" s="8">
        <v>59.873610999999997</v>
      </c>
      <c r="H542" s="8">
        <v>10.641667</v>
      </c>
      <c r="I542" s="8">
        <v>70</v>
      </c>
      <c r="J542" s="20" t="s">
        <v>18</v>
      </c>
      <c r="K542" s="8">
        <v>33.14</v>
      </c>
      <c r="M542" s="8" t="s">
        <v>18</v>
      </c>
      <c r="N542" s="8">
        <v>4.6100000000000003</v>
      </c>
      <c r="R542" s="8" t="s">
        <v>18</v>
      </c>
      <c r="S542" s="8" t="s">
        <v>18</v>
      </c>
      <c r="V542" s="10" t="s">
        <v>11</v>
      </c>
      <c r="W542" s="10">
        <v>1979</v>
      </c>
      <c r="X542" s="10" t="s">
        <v>12</v>
      </c>
      <c r="Y542" s="10"/>
      <c r="Z542" s="10"/>
      <c r="AA542" s="10"/>
      <c r="AB542" s="26" t="s">
        <v>13</v>
      </c>
    </row>
    <row r="543" spans="1:28">
      <c r="A543" s="9" t="s">
        <v>678</v>
      </c>
      <c r="C543" s="8" t="s">
        <v>17</v>
      </c>
      <c r="D543" s="8" t="s">
        <v>664</v>
      </c>
      <c r="G543" s="8">
        <v>59.852778000000001</v>
      </c>
      <c r="H543" s="8">
        <v>10.633333</v>
      </c>
      <c r="I543" s="8">
        <v>5</v>
      </c>
      <c r="J543" s="20">
        <v>1.86</v>
      </c>
      <c r="K543" s="8">
        <v>27.56</v>
      </c>
      <c r="M543" s="8">
        <v>22.07</v>
      </c>
      <c r="N543" s="8">
        <v>7.88</v>
      </c>
      <c r="R543" s="8">
        <v>97.8</v>
      </c>
      <c r="S543" s="8">
        <v>0.18</v>
      </c>
      <c r="V543" s="10" t="s">
        <v>11</v>
      </c>
      <c r="W543" s="10">
        <v>1979</v>
      </c>
      <c r="X543" s="10" t="s">
        <v>12</v>
      </c>
      <c r="Y543" s="10"/>
      <c r="Z543" s="10"/>
      <c r="AA543" s="10"/>
      <c r="AB543" s="26" t="s">
        <v>13</v>
      </c>
    </row>
    <row r="544" spans="1:28">
      <c r="A544" s="9" t="s">
        <v>678</v>
      </c>
      <c r="C544" s="8" t="s">
        <v>17</v>
      </c>
      <c r="D544" s="8" t="s">
        <v>664</v>
      </c>
      <c r="G544" s="8">
        <v>59.852778000000001</v>
      </c>
      <c r="H544" s="8">
        <v>10.633333</v>
      </c>
      <c r="I544" s="8">
        <v>10</v>
      </c>
      <c r="J544" s="20">
        <v>5.15</v>
      </c>
      <c r="K544" s="8">
        <v>31.02</v>
      </c>
      <c r="M544" s="8">
        <v>24.55</v>
      </c>
      <c r="N544" s="8">
        <v>3.46</v>
      </c>
      <c r="R544" s="8">
        <v>47.7</v>
      </c>
      <c r="S544" s="8">
        <v>3.79</v>
      </c>
      <c r="V544" s="10" t="s">
        <v>11</v>
      </c>
      <c r="W544" s="10">
        <v>1979</v>
      </c>
      <c r="X544" s="10" t="s">
        <v>12</v>
      </c>
      <c r="Y544" s="10"/>
      <c r="Z544" s="10"/>
      <c r="AA544" s="10"/>
      <c r="AB544" s="26" t="s">
        <v>13</v>
      </c>
    </row>
    <row r="545" spans="1:28">
      <c r="A545" s="9" t="s">
        <v>678</v>
      </c>
      <c r="C545" s="8" t="s">
        <v>17</v>
      </c>
      <c r="D545" s="8" t="s">
        <v>664</v>
      </c>
      <c r="G545" s="8">
        <v>59.852778000000001</v>
      </c>
      <c r="H545" s="8">
        <v>10.633333</v>
      </c>
      <c r="I545" s="8">
        <v>15</v>
      </c>
      <c r="J545" s="20">
        <v>6.92</v>
      </c>
      <c r="K545" s="8">
        <v>32.07</v>
      </c>
      <c r="M545" s="8">
        <v>25.17</v>
      </c>
      <c r="N545" s="8">
        <v>1.98</v>
      </c>
      <c r="R545" s="8">
        <v>28.7</v>
      </c>
      <c r="S545" s="8">
        <v>4.92</v>
      </c>
      <c r="V545" s="10" t="s">
        <v>11</v>
      </c>
      <c r="W545" s="10">
        <v>1979</v>
      </c>
      <c r="X545" s="10" t="s">
        <v>12</v>
      </c>
      <c r="Y545" s="10"/>
      <c r="Z545" s="10"/>
      <c r="AA545" s="10"/>
      <c r="AB545" s="26" t="s">
        <v>13</v>
      </c>
    </row>
    <row r="546" spans="1:28">
      <c r="A546" s="9" t="s">
        <v>678</v>
      </c>
      <c r="C546" s="8" t="s">
        <v>17</v>
      </c>
      <c r="D546" s="8" t="s">
        <v>664</v>
      </c>
      <c r="G546" s="8">
        <v>59.852778000000001</v>
      </c>
      <c r="H546" s="8">
        <v>10.633333</v>
      </c>
      <c r="I546" s="8">
        <v>20</v>
      </c>
      <c r="J546" s="20">
        <v>7.72</v>
      </c>
      <c r="K546" s="8">
        <v>23.61</v>
      </c>
      <c r="M546" s="8">
        <v>25.48</v>
      </c>
      <c r="N546" s="8">
        <v>1.8</v>
      </c>
      <c r="R546" s="8">
        <v>26.7</v>
      </c>
      <c r="S546" s="8">
        <v>4.95</v>
      </c>
      <c r="V546" s="10" t="s">
        <v>11</v>
      </c>
      <c r="W546" s="10">
        <v>1979</v>
      </c>
      <c r="X546" s="10" t="s">
        <v>12</v>
      </c>
      <c r="Y546" s="10"/>
      <c r="Z546" s="10"/>
      <c r="AA546" s="10"/>
      <c r="AB546" s="26" t="s">
        <v>13</v>
      </c>
    </row>
    <row r="547" spans="1:28">
      <c r="A547" s="9" t="s">
        <v>678</v>
      </c>
      <c r="C547" s="8" t="s">
        <v>17</v>
      </c>
      <c r="D547" s="8" t="s">
        <v>664</v>
      </c>
      <c r="G547" s="8">
        <v>59.852778000000001</v>
      </c>
      <c r="H547" s="8">
        <v>10.633333</v>
      </c>
      <c r="I547" s="8">
        <v>30</v>
      </c>
      <c r="J547" s="20">
        <v>7.61</v>
      </c>
      <c r="K547" s="8">
        <v>32.840000000000003</v>
      </c>
      <c r="M547" s="8">
        <v>25.68</v>
      </c>
      <c r="N547" s="8">
        <v>3.15</v>
      </c>
      <c r="R547" s="8">
        <v>46.6</v>
      </c>
      <c r="S547" s="8">
        <v>3.61</v>
      </c>
      <c r="V547" s="10" t="s">
        <v>11</v>
      </c>
      <c r="W547" s="10">
        <v>1979</v>
      </c>
      <c r="X547" s="10" t="s">
        <v>12</v>
      </c>
      <c r="Y547" s="10"/>
      <c r="Z547" s="10"/>
      <c r="AA547" s="10"/>
      <c r="AB547" s="26" t="s">
        <v>13</v>
      </c>
    </row>
    <row r="548" spans="1:28">
      <c r="A548" s="9" t="s">
        <v>678</v>
      </c>
      <c r="C548" s="8" t="s">
        <v>17</v>
      </c>
      <c r="D548" s="8" t="s">
        <v>664</v>
      </c>
      <c r="G548" s="8">
        <v>59.852778000000001</v>
      </c>
      <c r="H548" s="8">
        <v>10.633333</v>
      </c>
      <c r="I548" s="8">
        <v>50</v>
      </c>
      <c r="J548" s="20">
        <v>7.28</v>
      </c>
      <c r="K548" s="8">
        <v>33.090000000000003</v>
      </c>
      <c r="M548" s="8">
        <v>25.92</v>
      </c>
      <c r="N548" s="8">
        <v>4.62</v>
      </c>
      <c r="R548" s="8">
        <v>67.900000000000006</v>
      </c>
      <c r="S548" s="8">
        <v>2.1800000000000002</v>
      </c>
      <c r="V548" s="10" t="s">
        <v>11</v>
      </c>
      <c r="W548" s="10">
        <v>1979</v>
      </c>
      <c r="X548" s="10" t="s">
        <v>12</v>
      </c>
      <c r="Y548" s="10"/>
      <c r="Z548" s="10"/>
      <c r="AA548" s="10"/>
      <c r="AB548" s="26" t="s">
        <v>13</v>
      </c>
    </row>
    <row r="549" spans="1:28">
      <c r="A549" s="9" t="s">
        <v>678</v>
      </c>
      <c r="C549" s="8" t="s">
        <v>17</v>
      </c>
      <c r="D549" s="8" t="s">
        <v>664</v>
      </c>
      <c r="G549" s="8">
        <v>59.852778000000001</v>
      </c>
      <c r="H549" s="8">
        <v>10.633333</v>
      </c>
      <c r="I549" s="8">
        <v>60</v>
      </c>
      <c r="J549" s="20">
        <v>7.2</v>
      </c>
      <c r="K549" s="8">
        <v>33.119999999999997</v>
      </c>
      <c r="M549" s="8">
        <v>25.95</v>
      </c>
      <c r="N549" s="8">
        <v>4.67</v>
      </c>
      <c r="R549" s="8">
        <v>68.599999999999994</v>
      </c>
      <c r="S549" s="8">
        <v>2.14</v>
      </c>
      <c r="V549" s="10" t="s">
        <v>11</v>
      </c>
      <c r="W549" s="10">
        <v>1979</v>
      </c>
      <c r="X549" s="10" t="s">
        <v>12</v>
      </c>
      <c r="Y549" s="10"/>
      <c r="Z549" s="10"/>
      <c r="AA549" s="10"/>
      <c r="AB549" s="26" t="s">
        <v>13</v>
      </c>
    </row>
    <row r="550" spans="1:28">
      <c r="A550" s="9" t="s">
        <v>678</v>
      </c>
      <c r="C550" s="8" t="s">
        <v>17</v>
      </c>
      <c r="D550" s="8" t="s">
        <v>665</v>
      </c>
      <c r="G550" s="8">
        <v>59.847222000000002</v>
      </c>
      <c r="H550" s="8">
        <v>10.622222000000001</v>
      </c>
      <c r="I550" s="8">
        <v>5</v>
      </c>
      <c r="J550" s="20">
        <v>1.78</v>
      </c>
      <c r="K550" s="8">
        <v>27.63</v>
      </c>
      <c r="M550" s="8">
        <v>22.13</v>
      </c>
      <c r="N550" s="8">
        <v>7.56</v>
      </c>
      <c r="R550" s="8">
        <v>93.7</v>
      </c>
      <c r="S550" s="8">
        <v>0.51</v>
      </c>
      <c r="V550" s="10" t="s">
        <v>11</v>
      </c>
      <c r="W550" s="10">
        <v>1979</v>
      </c>
      <c r="X550" s="10" t="s">
        <v>12</v>
      </c>
      <c r="Y550" s="10"/>
      <c r="Z550" s="10"/>
      <c r="AA550" s="10"/>
      <c r="AB550" s="26" t="s">
        <v>13</v>
      </c>
    </row>
    <row r="551" spans="1:28">
      <c r="A551" s="9" t="s">
        <v>678</v>
      </c>
      <c r="C551" s="8" t="s">
        <v>17</v>
      </c>
      <c r="D551" s="8" t="s">
        <v>665</v>
      </c>
      <c r="G551" s="8">
        <v>59.847222000000002</v>
      </c>
      <c r="H551" s="8">
        <v>10.622222000000001</v>
      </c>
      <c r="I551" s="8">
        <v>10</v>
      </c>
      <c r="J551" s="20">
        <v>5.67</v>
      </c>
      <c r="K551" s="8">
        <v>31.06</v>
      </c>
      <c r="M551" s="8">
        <v>24.52</v>
      </c>
      <c r="N551" s="8">
        <v>3.29</v>
      </c>
      <c r="R551" s="8">
        <v>45.9</v>
      </c>
      <c r="S551" s="8">
        <v>3.87</v>
      </c>
      <c r="V551" s="10" t="s">
        <v>11</v>
      </c>
      <c r="W551" s="10">
        <v>1979</v>
      </c>
      <c r="X551" s="10" t="s">
        <v>12</v>
      </c>
      <c r="Y551" s="10"/>
      <c r="Z551" s="10"/>
      <c r="AA551" s="10"/>
      <c r="AB551" s="26" t="s">
        <v>13</v>
      </c>
    </row>
    <row r="552" spans="1:28">
      <c r="A552" s="9" t="s">
        <v>678</v>
      </c>
      <c r="C552" s="8" t="s">
        <v>17</v>
      </c>
      <c r="D552" s="8" t="s">
        <v>665</v>
      </c>
      <c r="G552" s="8">
        <v>59.847222000000002</v>
      </c>
      <c r="H552" s="8">
        <v>10.622222000000001</v>
      </c>
      <c r="I552" s="8">
        <v>15</v>
      </c>
      <c r="J552" s="20">
        <v>7.57</v>
      </c>
      <c r="K552" s="8">
        <v>32.44</v>
      </c>
      <c r="M552" s="8">
        <v>25.37</v>
      </c>
      <c r="N552" s="8">
        <v>1.56</v>
      </c>
      <c r="R552" s="8">
        <v>23</v>
      </c>
      <c r="S552" s="8">
        <v>5.22</v>
      </c>
      <c r="V552" s="10" t="s">
        <v>11</v>
      </c>
      <c r="W552" s="10">
        <v>1979</v>
      </c>
      <c r="X552" s="10" t="s">
        <v>12</v>
      </c>
      <c r="Y552" s="10"/>
      <c r="Z552" s="10"/>
      <c r="AA552" s="10"/>
      <c r="AB552" s="26" t="s">
        <v>13</v>
      </c>
    </row>
    <row r="553" spans="1:28">
      <c r="A553" s="9" t="s">
        <v>678</v>
      </c>
      <c r="C553" s="8" t="s">
        <v>17</v>
      </c>
      <c r="D553" s="8" t="s">
        <v>665</v>
      </c>
      <c r="G553" s="8">
        <v>59.847222000000002</v>
      </c>
      <c r="H553" s="8">
        <v>10.622222000000001</v>
      </c>
      <c r="I553" s="8">
        <v>20</v>
      </c>
      <c r="J553" s="20">
        <v>7.71</v>
      </c>
      <c r="K553" s="8">
        <v>32.65</v>
      </c>
      <c r="M553" s="8">
        <v>25.51</v>
      </c>
      <c r="N553" s="8">
        <v>2.0299999999999998</v>
      </c>
      <c r="R553" s="8">
        <v>30.1</v>
      </c>
      <c r="S553" s="8">
        <v>4.72</v>
      </c>
      <c r="V553" s="10" t="s">
        <v>11</v>
      </c>
      <c r="W553" s="10">
        <v>1979</v>
      </c>
      <c r="X553" s="10" t="s">
        <v>12</v>
      </c>
      <c r="Y553" s="10"/>
      <c r="Z553" s="10"/>
      <c r="AA553" s="10"/>
      <c r="AB553" s="26" t="s">
        <v>13</v>
      </c>
    </row>
    <row r="554" spans="1:28">
      <c r="A554" s="9" t="s">
        <v>678</v>
      </c>
      <c r="C554" s="8" t="s">
        <v>17</v>
      </c>
      <c r="D554" s="8" t="s">
        <v>665</v>
      </c>
      <c r="G554" s="8">
        <v>59.847222000000002</v>
      </c>
      <c r="H554" s="8">
        <v>10.622222000000001</v>
      </c>
      <c r="I554" s="8">
        <v>30</v>
      </c>
      <c r="J554" s="20">
        <v>7.51</v>
      </c>
      <c r="K554" s="8">
        <v>32.880000000000003</v>
      </c>
      <c r="M554" s="8">
        <v>25.72</v>
      </c>
      <c r="N554" s="8">
        <v>3.88</v>
      </c>
      <c r="R554" s="8">
        <v>57.3</v>
      </c>
      <c r="S554" s="8">
        <v>2.89</v>
      </c>
      <c r="V554" s="10" t="s">
        <v>11</v>
      </c>
      <c r="W554" s="10">
        <v>1979</v>
      </c>
      <c r="X554" s="10" t="s">
        <v>12</v>
      </c>
      <c r="Y554" s="10"/>
      <c r="Z554" s="10"/>
      <c r="AA554" s="10"/>
      <c r="AB554" s="26" t="s">
        <v>13</v>
      </c>
    </row>
    <row r="555" spans="1:28">
      <c r="A555" s="9" t="s">
        <v>678</v>
      </c>
      <c r="C555" s="8" t="s">
        <v>17</v>
      </c>
      <c r="D555" s="8" t="s">
        <v>665</v>
      </c>
      <c r="G555" s="8">
        <v>59.847222000000002</v>
      </c>
      <c r="H555" s="8">
        <v>10.622222000000001</v>
      </c>
      <c r="I555" s="8">
        <v>40</v>
      </c>
      <c r="J555" s="20">
        <v>7.29</v>
      </c>
      <c r="K555" s="8">
        <v>33.090000000000003</v>
      </c>
      <c r="M555" s="8">
        <v>25.92</v>
      </c>
      <c r="N555" s="8">
        <v>4.6399999999999997</v>
      </c>
      <c r="R555" s="8">
        <v>68.2</v>
      </c>
      <c r="S555" s="8">
        <v>2.16</v>
      </c>
      <c r="V555" s="10" t="s">
        <v>11</v>
      </c>
      <c r="W555" s="10">
        <v>1979</v>
      </c>
      <c r="X555" s="10" t="s">
        <v>12</v>
      </c>
      <c r="Y555" s="10"/>
      <c r="Z555" s="10"/>
      <c r="AA555" s="10"/>
      <c r="AB555" s="26" t="s">
        <v>13</v>
      </c>
    </row>
    <row r="556" spans="1:28">
      <c r="A556" s="9" t="s">
        <v>679</v>
      </c>
      <c r="C556" s="8" t="s">
        <v>17</v>
      </c>
      <c r="D556" s="8" t="s">
        <v>666</v>
      </c>
      <c r="G556" s="8">
        <v>59.836111000000002</v>
      </c>
      <c r="H556" s="8">
        <v>10.622222000000001</v>
      </c>
      <c r="I556" s="8">
        <v>5</v>
      </c>
      <c r="J556" s="20">
        <v>1.76</v>
      </c>
      <c r="K556" s="8">
        <v>27.73</v>
      </c>
      <c r="M556" s="8">
        <v>22.21</v>
      </c>
      <c r="N556" s="8">
        <v>7.8</v>
      </c>
      <c r="R556" s="8">
        <v>96.7</v>
      </c>
      <c r="S556" s="8">
        <v>0.27</v>
      </c>
      <c r="V556" s="10" t="s">
        <v>11</v>
      </c>
      <c r="W556" s="10">
        <v>1979</v>
      </c>
      <c r="X556" s="10" t="s">
        <v>12</v>
      </c>
      <c r="Y556" s="10"/>
      <c r="Z556" s="10"/>
      <c r="AA556" s="10"/>
      <c r="AB556" s="26" t="s">
        <v>13</v>
      </c>
    </row>
    <row r="557" spans="1:28">
      <c r="A557" s="9" t="s">
        <v>679</v>
      </c>
      <c r="C557" s="8" t="s">
        <v>17</v>
      </c>
      <c r="D557" s="8" t="s">
        <v>666</v>
      </c>
      <c r="G557" s="8">
        <v>59.836111000000002</v>
      </c>
      <c r="H557" s="8">
        <v>10.622222000000001</v>
      </c>
      <c r="I557" s="8">
        <v>10</v>
      </c>
      <c r="J557" s="20">
        <v>4.4800000000000004</v>
      </c>
      <c r="K557" s="8">
        <v>31.05</v>
      </c>
      <c r="M557" s="8">
        <v>24.61</v>
      </c>
      <c r="N557" s="8">
        <v>3.37</v>
      </c>
      <c r="R557" s="8">
        <v>46.2</v>
      </c>
      <c r="S557" s="8">
        <v>3.93</v>
      </c>
      <c r="V557" s="10" t="s">
        <v>11</v>
      </c>
      <c r="W557" s="10">
        <v>1979</v>
      </c>
      <c r="X557" s="10" t="s">
        <v>12</v>
      </c>
      <c r="Y557" s="10"/>
      <c r="Z557" s="10"/>
      <c r="AA557" s="10"/>
      <c r="AB557" s="26" t="s">
        <v>13</v>
      </c>
    </row>
    <row r="558" spans="1:28">
      <c r="A558" s="9" t="s">
        <v>679</v>
      </c>
      <c r="C558" s="8" t="s">
        <v>17</v>
      </c>
      <c r="D558" s="8" t="s">
        <v>666</v>
      </c>
      <c r="G558" s="8">
        <v>59.836111000000002</v>
      </c>
      <c r="H558" s="8">
        <v>10.622222000000001</v>
      </c>
      <c r="I558" s="8">
        <v>15</v>
      </c>
      <c r="J558" s="20">
        <v>7.12</v>
      </c>
      <c r="K558" s="8">
        <v>32.19</v>
      </c>
      <c r="M558" s="8">
        <v>25.23</v>
      </c>
      <c r="N558" s="8">
        <v>2.08</v>
      </c>
      <c r="R558" s="8">
        <v>30.3</v>
      </c>
      <c r="S558" s="8">
        <v>4.79</v>
      </c>
      <c r="V558" s="10" t="s">
        <v>11</v>
      </c>
      <c r="W558" s="10">
        <v>1979</v>
      </c>
      <c r="X558" s="10" t="s">
        <v>12</v>
      </c>
      <c r="Y558" s="10"/>
      <c r="Z558" s="10"/>
      <c r="AA558" s="10"/>
      <c r="AB558" s="26" t="s">
        <v>13</v>
      </c>
    </row>
    <row r="559" spans="1:28">
      <c r="A559" s="9" t="s">
        <v>679</v>
      </c>
      <c r="C559" s="8" t="s">
        <v>17</v>
      </c>
      <c r="D559" s="8" t="s">
        <v>666</v>
      </c>
      <c r="G559" s="8">
        <v>59.836111000000002</v>
      </c>
      <c r="H559" s="8">
        <v>10.622222000000001</v>
      </c>
      <c r="I559" s="8">
        <v>20</v>
      </c>
      <c r="J559" s="20">
        <v>7.53</v>
      </c>
      <c r="K559" s="8">
        <v>32.56</v>
      </c>
      <c r="M559" s="8">
        <v>25.47</v>
      </c>
      <c r="N559" s="8">
        <v>2.7</v>
      </c>
      <c r="R559" s="8">
        <v>39.799999999999997</v>
      </c>
      <c r="S559" s="8">
        <v>4.09</v>
      </c>
      <c r="V559" s="10" t="s">
        <v>11</v>
      </c>
      <c r="W559" s="10">
        <v>1979</v>
      </c>
      <c r="X559" s="10" t="s">
        <v>12</v>
      </c>
      <c r="Y559" s="10"/>
      <c r="Z559" s="10"/>
      <c r="AA559" s="10"/>
      <c r="AB559" s="26" t="s">
        <v>13</v>
      </c>
    </row>
    <row r="560" spans="1:28">
      <c r="A560" s="9" t="s">
        <v>679</v>
      </c>
      <c r="C560" s="8" t="s">
        <v>17</v>
      </c>
      <c r="D560" s="8" t="s">
        <v>666</v>
      </c>
      <c r="G560" s="8">
        <v>59.836111000000002</v>
      </c>
      <c r="H560" s="8">
        <v>10.622222000000001</v>
      </c>
      <c r="I560" s="8">
        <v>30</v>
      </c>
      <c r="J560" s="20">
        <v>7.57</v>
      </c>
      <c r="K560" s="8">
        <v>32.909999999999997</v>
      </c>
      <c r="M560" s="8">
        <v>25.74</v>
      </c>
      <c r="N560" s="8">
        <v>3.79</v>
      </c>
      <c r="R560" s="8">
        <v>56.1</v>
      </c>
      <c r="S560" s="8">
        <v>2.97</v>
      </c>
      <c r="V560" s="10" t="s">
        <v>11</v>
      </c>
      <c r="W560" s="10">
        <v>1979</v>
      </c>
      <c r="X560" s="10" t="s">
        <v>12</v>
      </c>
      <c r="Y560" s="10"/>
      <c r="Z560" s="10"/>
      <c r="AA560" s="10"/>
      <c r="AB560" s="26" t="s">
        <v>13</v>
      </c>
    </row>
    <row r="561" spans="1:28">
      <c r="A561" s="9" t="s">
        <v>679</v>
      </c>
      <c r="C561" s="8" t="s">
        <v>17</v>
      </c>
      <c r="D561" s="8" t="s">
        <v>666</v>
      </c>
      <c r="G561" s="8">
        <v>59.836111000000002</v>
      </c>
      <c r="H561" s="8">
        <v>10.622222000000001</v>
      </c>
      <c r="I561" s="8">
        <v>40</v>
      </c>
      <c r="J561" s="20">
        <v>7.34</v>
      </c>
      <c r="K561" s="8">
        <v>33.04</v>
      </c>
      <c r="M561" s="8">
        <v>25.87</v>
      </c>
      <c r="N561" s="8">
        <v>4.4400000000000004</v>
      </c>
      <c r="R561" s="8">
        <v>65.400000000000006</v>
      </c>
      <c r="S561" s="8">
        <v>2.35</v>
      </c>
      <c r="V561" s="10" t="s">
        <v>11</v>
      </c>
      <c r="W561" s="10">
        <v>1979</v>
      </c>
      <c r="X561" s="10" t="s">
        <v>12</v>
      </c>
      <c r="Y561" s="10"/>
      <c r="Z561" s="10"/>
      <c r="AA561" s="10"/>
      <c r="AB561" s="26" t="s">
        <v>13</v>
      </c>
    </row>
    <row r="562" spans="1:28">
      <c r="A562" s="9" t="s">
        <v>678</v>
      </c>
      <c r="C562" s="8" t="s">
        <v>17</v>
      </c>
      <c r="D562" s="8" t="s">
        <v>667</v>
      </c>
      <c r="G562" s="8">
        <v>59.823611</v>
      </c>
      <c r="H562" s="8">
        <v>10.601380000000001</v>
      </c>
      <c r="I562" s="8">
        <v>5</v>
      </c>
      <c r="J562" s="20">
        <v>1.27</v>
      </c>
      <c r="K562" s="8">
        <v>27.4</v>
      </c>
      <c r="M562" s="8">
        <v>21.97</v>
      </c>
      <c r="N562" s="8">
        <v>9.09</v>
      </c>
      <c r="R562" s="8">
        <v>111</v>
      </c>
      <c r="S562" s="8">
        <v>0</v>
      </c>
      <c r="V562" s="10" t="s">
        <v>11</v>
      </c>
      <c r="W562" s="10">
        <v>1979</v>
      </c>
      <c r="X562" s="10" t="s">
        <v>12</v>
      </c>
      <c r="Y562" s="10"/>
      <c r="Z562" s="10"/>
      <c r="AA562" s="10"/>
      <c r="AB562" s="26" t="s">
        <v>13</v>
      </c>
    </row>
    <row r="563" spans="1:28">
      <c r="A563" s="9" t="s">
        <v>678</v>
      </c>
      <c r="C563" s="8" t="s">
        <v>17</v>
      </c>
      <c r="D563" s="8" t="s">
        <v>667</v>
      </c>
      <c r="G563" s="8">
        <v>59.823611</v>
      </c>
      <c r="H563" s="8">
        <v>10.601380000000001</v>
      </c>
      <c r="I563" s="8">
        <v>10</v>
      </c>
      <c r="J563" s="20">
        <v>4.22</v>
      </c>
      <c r="K563" s="8">
        <v>30.98</v>
      </c>
      <c r="M563" s="8">
        <v>24.61</v>
      </c>
      <c r="N563" s="8">
        <v>3.52</v>
      </c>
      <c r="R563" s="8">
        <v>47.4</v>
      </c>
      <c r="S563" s="8">
        <v>3.9</v>
      </c>
      <c r="V563" s="10" t="s">
        <v>11</v>
      </c>
      <c r="W563" s="10">
        <v>1979</v>
      </c>
      <c r="X563" s="10" t="s">
        <v>12</v>
      </c>
      <c r="Y563" s="10"/>
      <c r="Z563" s="10"/>
      <c r="AA563" s="10"/>
      <c r="AB563" s="26" t="s">
        <v>13</v>
      </c>
    </row>
    <row r="564" spans="1:28">
      <c r="A564" s="9" t="s">
        <v>678</v>
      </c>
      <c r="C564" s="8" t="s">
        <v>17</v>
      </c>
      <c r="D564" s="8" t="s">
        <v>667</v>
      </c>
      <c r="G564" s="8">
        <v>59.823611</v>
      </c>
      <c r="H564" s="8">
        <v>10.601380000000001</v>
      </c>
      <c r="I564" s="8">
        <v>15</v>
      </c>
      <c r="J564" s="20">
        <v>6.94</v>
      </c>
      <c r="K564" s="8">
        <v>32.119999999999997</v>
      </c>
      <c r="M564" s="8">
        <v>25.2</v>
      </c>
      <c r="N564" s="8">
        <v>2.27</v>
      </c>
      <c r="R564" s="8">
        <v>32.9</v>
      </c>
      <c r="S564" s="8">
        <v>4.63</v>
      </c>
      <c r="V564" s="10" t="s">
        <v>11</v>
      </c>
      <c r="W564" s="10">
        <v>1979</v>
      </c>
      <c r="X564" s="10" t="s">
        <v>12</v>
      </c>
      <c r="Y564" s="10"/>
      <c r="Z564" s="10"/>
      <c r="AA564" s="10"/>
      <c r="AB564" s="26" t="s">
        <v>13</v>
      </c>
    </row>
    <row r="565" spans="1:28">
      <c r="A565" s="9" t="s">
        <v>678</v>
      </c>
      <c r="C565" s="8" t="s">
        <v>17</v>
      </c>
      <c r="D565" s="8" t="s">
        <v>667</v>
      </c>
      <c r="G565" s="8">
        <v>59.823611</v>
      </c>
      <c r="H565" s="8">
        <v>10.601380000000001</v>
      </c>
      <c r="I565" s="8">
        <v>20</v>
      </c>
      <c r="J565" s="20">
        <v>7.53</v>
      </c>
      <c r="K565" s="8">
        <v>32.54</v>
      </c>
      <c r="M565" s="8">
        <v>25.41</v>
      </c>
      <c r="N565" s="8">
        <v>2.35</v>
      </c>
      <c r="R565" s="8">
        <v>34.6</v>
      </c>
      <c r="S565" s="8">
        <v>4.4400000000000004</v>
      </c>
      <c r="V565" s="10" t="s">
        <v>11</v>
      </c>
      <c r="W565" s="10">
        <v>1979</v>
      </c>
      <c r="X565" s="10" t="s">
        <v>12</v>
      </c>
      <c r="Y565" s="10"/>
      <c r="Z565" s="10"/>
      <c r="AA565" s="10"/>
      <c r="AB565" s="26" t="s">
        <v>13</v>
      </c>
    </row>
    <row r="566" spans="1:28">
      <c r="A566" s="9" t="s">
        <v>678</v>
      </c>
      <c r="C566" s="8" t="s">
        <v>17</v>
      </c>
      <c r="D566" s="8" t="s">
        <v>667</v>
      </c>
      <c r="G566" s="8">
        <v>59.823611</v>
      </c>
      <c r="H566" s="8">
        <v>10.601380000000001</v>
      </c>
      <c r="I566" s="8">
        <v>30</v>
      </c>
      <c r="J566" s="20">
        <v>7.52</v>
      </c>
      <c r="K566" s="8">
        <v>23.94</v>
      </c>
      <c r="M566" s="8">
        <v>25.77</v>
      </c>
      <c r="N566" s="8">
        <v>3.97</v>
      </c>
      <c r="R566" s="8">
        <v>58.6</v>
      </c>
      <c r="S566" s="8">
        <v>2.8</v>
      </c>
      <c r="V566" s="10" t="s">
        <v>11</v>
      </c>
      <c r="W566" s="10">
        <v>1979</v>
      </c>
      <c r="X566" s="10" t="s">
        <v>12</v>
      </c>
      <c r="Y566" s="10"/>
      <c r="Z566" s="10"/>
      <c r="AA566" s="10"/>
      <c r="AB566" s="26" t="s">
        <v>13</v>
      </c>
    </row>
    <row r="567" spans="1:28">
      <c r="A567" s="9" t="s">
        <v>678</v>
      </c>
      <c r="C567" s="8" t="s">
        <v>17</v>
      </c>
      <c r="D567" s="8" t="s">
        <v>667</v>
      </c>
      <c r="G567" s="8">
        <v>59.823611</v>
      </c>
      <c r="H567" s="8">
        <v>10.601380000000001</v>
      </c>
      <c r="I567" s="8">
        <v>50</v>
      </c>
      <c r="J567" s="20">
        <v>7.28</v>
      </c>
      <c r="K567" s="8">
        <v>33.14</v>
      </c>
      <c r="M567" s="8">
        <v>25.96</v>
      </c>
      <c r="N567" s="8">
        <v>4.1500000000000004</v>
      </c>
      <c r="R567" s="8">
        <v>61</v>
      </c>
      <c r="S567" s="8">
        <v>2.65</v>
      </c>
      <c r="V567" s="10" t="s">
        <v>11</v>
      </c>
      <c r="W567" s="10">
        <v>1979</v>
      </c>
      <c r="X567" s="10" t="s">
        <v>12</v>
      </c>
      <c r="Y567" s="10"/>
      <c r="Z567" s="10"/>
      <c r="AA567" s="10"/>
      <c r="AB567" s="26" t="s">
        <v>13</v>
      </c>
    </row>
    <row r="568" spans="1:28">
      <c r="A568" s="9" t="s">
        <v>678</v>
      </c>
      <c r="C568" s="8" t="s">
        <v>17</v>
      </c>
      <c r="D568" s="8" t="s">
        <v>667</v>
      </c>
      <c r="G568" s="8">
        <v>59.823611</v>
      </c>
      <c r="H568" s="8">
        <v>10.601380000000001</v>
      </c>
      <c r="I568" s="8">
        <v>60</v>
      </c>
      <c r="J568" s="20">
        <v>7.22</v>
      </c>
      <c r="K568" s="8">
        <v>33.18</v>
      </c>
      <c r="M568" s="8">
        <v>26</v>
      </c>
      <c r="N568" s="8">
        <v>4.05</v>
      </c>
      <c r="R568" s="8">
        <v>59.5</v>
      </c>
      <c r="S568" s="8">
        <v>2.76</v>
      </c>
      <c r="V568" s="10" t="s">
        <v>11</v>
      </c>
      <c r="W568" s="10">
        <v>1979</v>
      </c>
      <c r="X568" s="10" t="s">
        <v>12</v>
      </c>
      <c r="Y568" s="10"/>
      <c r="Z568" s="10"/>
      <c r="AA568" s="10"/>
      <c r="AB568" s="26" t="s">
        <v>13</v>
      </c>
    </row>
    <row r="569" spans="1:28">
      <c r="A569" s="9" t="s">
        <v>678</v>
      </c>
      <c r="C569" s="8" t="s">
        <v>17</v>
      </c>
      <c r="D569" s="8" t="s">
        <v>667</v>
      </c>
      <c r="G569" s="8">
        <v>59.823611</v>
      </c>
      <c r="H569" s="8">
        <v>10.601380000000001</v>
      </c>
      <c r="I569" s="8">
        <v>80</v>
      </c>
      <c r="J569" s="20">
        <v>7.11</v>
      </c>
      <c r="K569" s="8">
        <v>33.32</v>
      </c>
      <c r="M569" s="8">
        <v>26.12</v>
      </c>
      <c r="N569" s="8">
        <v>0.92</v>
      </c>
      <c r="R569" s="8">
        <v>13.5</v>
      </c>
      <c r="S569" s="8">
        <v>5.9</v>
      </c>
      <c r="V569" s="10" t="s">
        <v>11</v>
      </c>
      <c r="W569" s="10">
        <v>1979</v>
      </c>
      <c r="X569" s="10" t="s">
        <v>12</v>
      </c>
      <c r="Y569" s="10"/>
      <c r="Z569" s="10"/>
      <c r="AA569" s="10"/>
      <c r="AB569" s="26" t="s">
        <v>13</v>
      </c>
    </row>
    <row r="570" spans="1:28">
      <c r="A570" s="9" t="s">
        <v>679</v>
      </c>
      <c r="C570" s="8" t="s">
        <v>17</v>
      </c>
      <c r="D570" s="8" t="s">
        <v>668</v>
      </c>
      <c r="G570" s="8">
        <v>59.819443999999997</v>
      </c>
      <c r="H570" s="8">
        <v>10.598611</v>
      </c>
      <c r="I570" s="8">
        <v>5</v>
      </c>
      <c r="J570" s="20">
        <v>0.99</v>
      </c>
      <c r="K570" s="8">
        <v>26.92</v>
      </c>
      <c r="M570" s="8">
        <v>21.6</v>
      </c>
      <c r="N570" s="8">
        <v>9.86</v>
      </c>
      <c r="R570" s="8">
        <v>110.1</v>
      </c>
      <c r="S570" s="8">
        <v>0</v>
      </c>
      <c r="V570" s="10" t="s">
        <v>11</v>
      </c>
      <c r="W570" s="10">
        <v>1979</v>
      </c>
      <c r="X570" s="10" t="s">
        <v>12</v>
      </c>
      <c r="Y570" s="10"/>
      <c r="Z570" s="10"/>
      <c r="AA570" s="10"/>
      <c r="AB570" s="26" t="s">
        <v>13</v>
      </c>
    </row>
    <row r="571" spans="1:28">
      <c r="A571" s="9" t="s">
        <v>679</v>
      </c>
      <c r="C571" s="8" t="s">
        <v>17</v>
      </c>
      <c r="D571" s="8" t="s">
        <v>668</v>
      </c>
      <c r="G571" s="8">
        <v>59.819443999999997</v>
      </c>
      <c r="H571" s="8">
        <v>10.598611</v>
      </c>
      <c r="I571" s="8">
        <v>10</v>
      </c>
      <c r="J571" s="20">
        <v>5.14</v>
      </c>
      <c r="K571" s="8">
        <v>31.38</v>
      </c>
      <c r="M571" s="8">
        <v>24.83</v>
      </c>
      <c r="N571" s="8">
        <v>3.14</v>
      </c>
      <c r="R571" s="8">
        <v>43.4</v>
      </c>
      <c r="S571" s="8">
        <v>4.0999999999999996</v>
      </c>
      <c r="V571" s="10" t="s">
        <v>11</v>
      </c>
      <c r="W571" s="10">
        <v>1979</v>
      </c>
      <c r="X571" s="10" t="s">
        <v>12</v>
      </c>
      <c r="Y571" s="10"/>
      <c r="Z571" s="10"/>
      <c r="AA571" s="10"/>
      <c r="AB571" s="26" t="s">
        <v>13</v>
      </c>
    </row>
    <row r="572" spans="1:28">
      <c r="A572" s="9" t="s">
        <v>679</v>
      </c>
      <c r="C572" s="8" t="s">
        <v>17</v>
      </c>
      <c r="D572" s="8" t="s">
        <v>668</v>
      </c>
      <c r="G572" s="8">
        <v>59.819443999999997</v>
      </c>
      <c r="H572" s="8">
        <v>10.598611</v>
      </c>
      <c r="I572" s="8">
        <v>15</v>
      </c>
      <c r="J572" s="20">
        <v>7.13</v>
      </c>
      <c r="K572" s="8">
        <v>32.18</v>
      </c>
      <c r="M572" s="8">
        <v>25.23</v>
      </c>
      <c r="N572" s="8">
        <v>2.35</v>
      </c>
      <c r="R572" s="8">
        <v>34.200000000000003</v>
      </c>
      <c r="S572" s="8">
        <v>4.5199999999999996</v>
      </c>
      <c r="V572" s="10" t="s">
        <v>11</v>
      </c>
      <c r="W572" s="10">
        <v>1979</v>
      </c>
      <c r="X572" s="10" t="s">
        <v>12</v>
      </c>
      <c r="Y572" s="10"/>
      <c r="Z572" s="10"/>
      <c r="AA572" s="10"/>
      <c r="AB572" s="26" t="s">
        <v>13</v>
      </c>
    </row>
    <row r="573" spans="1:28">
      <c r="A573" s="9" t="s">
        <v>679</v>
      </c>
      <c r="C573" s="8" t="s">
        <v>17</v>
      </c>
      <c r="D573" s="8" t="s">
        <v>668</v>
      </c>
      <c r="G573" s="8">
        <v>59.819443999999997</v>
      </c>
      <c r="H573" s="8">
        <v>10.598611</v>
      </c>
      <c r="I573" s="8">
        <v>20</v>
      </c>
      <c r="J573" s="20">
        <v>7.5</v>
      </c>
      <c r="K573" s="8">
        <v>32.479999999999997</v>
      </c>
      <c r="M573" s="8">
        <v>25.41</v>
      </c>
      <c r="N573" s="8">
        <v>2.35</v>
      </c>
      <c r="R573" s="8">
        <v>24.6</v>
      </c>
      <c r="S573" s="8">
        <v>4.4400000000000004</v>
      </c>
      <c r="V573" s="10" t="s">
        <v>11</v>
      </c>
      <c r="W573" s="10">
        <v>1979</v>
      </c>
      <c r="X573" s="10" t="s">
        <v>12</v>
      </c>
      <c r="Y573" s="10"/>
      <c r="Z573" s="10"/>
      <c r="AA573" s="10"/>
      <c r="AB573" s="26" t="s">
        <v>13</v>
      </c>
    </row>
    <row r="574" spans="1:28">
      <c r="A574" s="9" t="s">
        <v>679</v>
      </c>
      <c r="C574" s="8" t="s">
        <v>17</v>
      </c>
      <c r="D574" s="8" t="s">
        <v>668</v>
      </c>
      <c r="G574" s="8">
        <v>59.819443999999997</v>
      </c>
      <c r="H574" s="8">
        <v>10.598611</v>
      </c>
      <c r="I574" s="8">
        <v>30</v>
      </c>
      <c r="J574" s="20">
        <v>7.51</v>
      </c>
      <c r="K574" s="8">
        <v>32.93</v>
      </c>
      <c r="M574" s="8">
        <v>25.76</v>
      </c>
      <c r="N574" s="8">
        <v>3.96</v>
      </c>
      <c r="R574" s="8">
        <v>58.5</v>
      </c>
      <c r="S574" s="8">
        <v>2.81</v>
      </c>
      <c r="V574" s="10" t="s">
        <v>11</v>
      </c>
      <c r="W574" s="10">
        <v>1979</v>
      </c>
      <c r="X574" s="10" t="s">
        <v>12</v>
      </c>
      <c r="Y574" s="10"/>
      <c r="Z574" s="10"/>
      <c r="AA574" s="10"/>
      <c r="AB574" s="26" t="s">
        <v>13</v>
      </c>
    </row>
    <row r="575" spans="1:28">
      <c r="A575" s="9" t="s">
        <v>679</v>
      </c>
      <c r="C575" s="8" t="s">
        <v>17</v>
      </c>
      <c r="D575" s="8" t="s">
        <v>668</v>
      </c>
      <c r="G575" s="8">
        <v>59.819443999999997</v>
      </c>
      <c r="H575" s="8">
        <v>10.598611</v>
      </c>
      <c r="I575" s="8">
        <v>50</v>
      </c>
      <c r="J575" s="20">
        <v>7.26</v>
      </c>
      <c r="K575" s="8">
        <v>33.130000000000003</v>
      </c>
      <c r="M575" s="8">
        <v>25.95</v>
      </c>
      <c r="N575" s="8">
        <v>4.37</v>
      </c>
      <c r="R575" s="8">
        <v>64.3</v>
      </c>
      <c r="S575" s="8">
        <v>2.4300000000000002</v>
      </c>
      <c r="V575" s="10" t="s">
        <v>11</v>
      </c>
      <c r="W575" s="10">
        <v>1979</v>
      </c>
      <c r="X575" s="10" t="s">
        <v>12</v>
      </c>
      <c r="Y575" s="10"/>
      <c r="Z575" s="10"/>
      <c r="AA575" s="10"/>
      <c r="AB575" s="26" t="s">
        <v>13</v>
      </c>
    </row>
    <row r="576" spans="1:28">
      <c r="A576" s="9" t="s">
        <v>679</v>
      </c>
      <c r="C576" s="8" t="s">
        <v>17</v>
      </c>
      <c r="D576" s="8" t="s">
        <v>668</v>
      </c>
      <c r="G576" s="8">
        <v>59.819443999999997</v>
      </c>
      <c r="H576" s="8">
        <v>10.598611</v>
      </c>
      <c r="I576" s="8">
        <v>60</v>
      </c>
      <c r="J576" s="20">
        <v>7.2</v>
      </c>
      <c r="K576" s="8">
        <v>33.14</v>
      </c>
      <c r="M576" s="8">
        <v>25.97</v>
      </c>
      <c r="N576" s="8">
        <v>4.67</v>
      </c>
      <c r="R576" s="8">
        <v>68.599999999999994</v>
      </c>
      <c r="S576" s="8">
        <v>2.14</v>
      </c>
      <c r="V576" s="10" t="s">
        <v>11</v>
      </c>
      <c r="W576" s="10">
        <v>1979</v>
      </c>
      <c r="X576" s="10" t="s">
        <v>12</v>
      </c>
      <c r="Y576" s="10"/>
      <c r="Z576" s="10"/>
      <c r="AA576" s="10"/>
      <c r="AB576" s="26" t="s">
        <v>13</v>
      </c>
    </row>
    <row r="577" spans="1:28">
      <c r="A577" s="9" t="s">
        <v>679</v>
      </c>
      <c r="C577" s="8" t="s">
        <v>17</v>
      </c>
      <c r="D577" s="8" t="s">
        <v>668</v>
      </c>
      <c r="G577" s="8">
        <v>59.819443999999997</v>
      </c>
      <c r="H577" s="8">
        <v>10.598611</v>
      </c>
      <c r="I577" s="8">
        <v>80</v>
      </c>
      <c r="J577" s="20">
        <v>7.1</v>
      </c>
      <c r="K577" s="8">
        <v>33.32</v>
      </c>
      <c r="M577" s="8">
        <v>26.12</v>
      </c>
      <c r="N577" s="8">
        <v>0.8</v>
      </c>
      <c r="R577" s="8">
        <v>11.7</v>
      </c>
      <c r="S577" s="8">
        <v>6.02</v>
      </c>
      <c r="V577" s="10" t="s">
        <v>11</v>
      </c>
      <c r="W577" s="10">
        <v>1979</v>
      </c>
      <c r="X577" s="10" t="s">
        <v>12</v>
      </c>
      <c r="Y577" s="10"/>
      <c r="Z577" s="10"/>
      <c r="AA577" s="10"/>
      <c r="AB577" s="26" t="s">
        <v>13</v>
      </c>
    </row>
    <row r="578" spans="1:28">
      <c r="A578" s="9" t="s">
        <v>679</v>
      </c>
      <c r="C578" s="8" t="s">
        <v>17</v>
      </c>
      <c r="D578" s="8" t="s">
        <v>669</v>
      </c>
      <c r="G578" s="8">
        <v>59.809722000000001</v>
      </c>
      <c r="H578" s="8">
        <v>10.594443999999999</v>
      </c>
      <c r="I578" s="8">
        <v>5</v>
      </c>
      <c r="J578" s="20">
        <v>1.27</v>
      </c>
      <c r="K578" s="8">
        <v>27.64</v>
      </c>
      <c r="M578" s="8">
        <v>22.16</v>
      </c>
      <c r="N578" s="8">
        <v>7.97</v>
      </c>
      <c r="R578" s="8">
        <v>97.4</v>
      </c>
      <c r="S578" s="8">
        <v>0.21</v>
      </c>
      <c r="V578" s="10" t="s">
        <v>11</v>
      </c>
      <c r="W578" s="10">
        <v>1979</v>
      </c>
      <c r="X578" s="10" t="s">
        <v>12</v>
      </c>
      <c r="Y578" s="10"/>
      <c r="Z578" s="10"/>
      <c r="AA578" s="10"/>
      <c r="AB578" s="26" t="s">
        <v>13</v>
      </c>
    </row>
    <row r="579" spans="1:28">
      <c r="A579" s="9" t="s">
        <v>679</v>
      </c>
      <c r="C579" s="8" t="s">
        <v>17</v>
      </c>
      <c r="D579" s="8" t="s">
        <v>669</v>
      </c>
      <c r="G579" s="8">
        <v>59.809722000000001</v>
      </c>
      <c r="H579" s="8">
        <v>10.594443999999999</v>
      </c>
      <c r="I579" s="8">
        <v>10</v>
      </c>
      <c r="J579" s="20">
        <v>5.64</v>
      </c>
      <c r="K579" s="8">
        <v>31.43</v>
      </c>
      <c r="M579" s="8">
        <v>24.82</v>
      </c>
      <c r="N579" s="8">
        <v>2.96</v>
      </c>
      <c r="R579" s="8">
        <v>41.4</v>
      </c>
      <c r="S579" s="8">
        <v>4.1900000000000004</v>
      </c>
      <c r="V579" s="10" t="s">
        <v>11</v>
      </c>
      <c r="W579" s="10">
        <v>1979</v>
      </c>
      <c r="X579" s="10" t="s">
        <v>12</v>
      </c>
      <c r="Y579" s="10"/>
      <c r="Z579" s="10"/>
      <c r="AA579" s="10"/>
      <c r="AB579" s="26" t="s">
        <v>13</v>
      </c>
    </row>
    <row r="580" spans="1:28">
      <c r="A580" s="9" t="s">
        <v>679</v>
      </c>
      <c r="C580" s="8" t="s">
        <v>17</v>
      </c>
      <c r="D580" s="8" t="s">
        <v>669</v>
      </c>
      <c r="G580" s="8">
        <v>59.809722000000001</v>
      </c>
      <c r="H580" s="8">
        <v>10.594443999999999</v>
      </c>
      <c r="I580" s="8">
        <v>15</v>
      </c>
      <c r="J580" s="20">
        <v>7.13</v>
      </c>
      <c r="K580" s="8">
        <v>32.159999999999997</v>
      </c>
      <c r="M580" s="8">
        <v>25.21</v>
      </c>
      <c r="N580" s="8">
        <v>2.4300000000000002</v>
      </c>
      <c r="R580" s="8">
        <v>35.4</v>
      </c>
      <c r="S580" s="8">
        <v>4.4400000000000004</v>
      </c>
      <c r="V580" s="10" t="s">
        <v>11</v>
      </c>
      <c r="W580" s="10">
        <v>1979</v>
      </c>
      <c r="X580" s="10" t="s">
        <v>12</v>
      </c>
      <c r="Y580" s="10"/>
      <c r="Z580" s="10"/>
      <c r="AA580" s="10"/>
      <c r="AB580" s="26" t="s">
        <v>13</v>
      </c>
    </row>
    <row r="581" spans="1:28">
      <c r="A581" s="9" t="s">
        <v>679</v>
      </c>
      <c r="C581" s="8" t="s">
        <v>17</v>
      </c>
      <c r="D581" s="8" t="s">
        <v>669</v>
      </c>
      <c r="G581" s="8">
        <v>59.809722000000001</v>
      </c>
      <c r="H581" s="8">
        <v>10.594443999999999</v>
      </c>
      <c r="I581" s="8">
        <v>20</v>
      </c>
      <c r="J581" s="20">
        <v>7.66</v>
      </c>
      <c r="K581" s="8">
        <v>32.64</v>
      </c>
      <c r="M581" s="8">
        <v>25.51</v>
      </c>
      <c r="N581" s="8">
        <v>2.68</v>
      </c>
      <c r="R581" s="8">
        <v>39.6</v>
      </c>
      <c r="S581" s="8">
        <v>4.08</v>
      </c>
      <c r="V581" s="10" t="s">
        <v>11</v>
      </c>
      <c r="W581" s="10">
        <v>1979</v>
      </c>
      <c r="X581" s="10" t="s">
        <v>12</v>
      </c>
      <c r="Y581" s="10"/>
      <c r="Z581" s="10"/>
      <c r="AA581" s="10"/>
      <c r="AB581" s="26" t="s">
        <v>13</v>
      </c>
    </row>
    <row r="582" spans="1:28">
      <c r="A582" s="9" t="s">
        <v>679</v>
      </c>
      <c r="C582" s="8" t="s">
        <v>17</v>
      </c>
      <c r="D582" s="8" t="s">
        <v>669</v>
      </c>
      <c r="G582" s="8">
        <v>59.809722000000001</v>
      </c>
      <c r="H582" s="8">
        <v>10.594443999999999</v>
      </c>
      <c r="I582" s="8">
        <v>30</v>
      </c>
      <c r="J582" s="20">
        <v>7.54</v>
      </c>
      <c r="K582" s="8">
        <v>32.909999999999997</v>
      </c>
      <c r="M582" s="8">
        <v>25.74</v>
      </c>
      <c r="N582" s="8">
        <v>4.0199999999999996</v>
      </c>
      <c r="R582" s="8">
        <v>59.4</v>
      </c>
      <c r="S582" s="8">
        <v>2.75</v>
      </c>
      <c r="V582" s="10" t="s">
        <v>11</v>
      </c>
      <c r="W582" s="10">
        <v>1979</v>
      </c>
      <c r="X582" s="10" t="s">
        <v>12</v>
      </c>
      <c r="Y582" s="10"/>
      <c r="Z582" s="10"/>
      <c r="AA582" s="10"/>
      <c r="AB582" s="26" t="s">
        <v>13</v>
      </c>
    </row>
    <row r="583" spans="1:28">
      <c r="A583" s="9" t="s">
        <v>679</v>
      </c>
      <c r="C583" s="8" t="s">
        <v>17</v>
      </c>
      <c r="D583" s="8" t="s">
        <v>669</v>
      </c>
      <c r="G583" s="8">
        <v>59.809722000000001</v>
      </c>
      <c r="H583" s="8">
        <v>10.594443999999999</v>
      </c>
      <c r="I583" s="8">
        <v>50</v>
      </c>
      <c r="J583" s="20">
        <v>7.24</v>
      </c>
      <c r="K583" s="8">
        <v>33.19</v>
      </c>
      <c r="M583" s="8">
        <v>26</v>
      </c>
      <c r="N583" s="8">
        <v>4.8499999999999996</v>
      </c>
      <c r="R583" s="8">
        <v>71.3</v>
      </c>
      <c r="S583" s="8">
        <v>1.95</v>
      </c>
      <c r="V583" s="10" t="s">
        <v>11</v>
      </c>
      <c r="W583" s="10">
        <v>1979</v>
      </c>
      <c r="X583" s="10" t="s">
        <v>12</v>
      </c>
      <c r="Y583" s="10"/>
      <c r="Z583" s="10"/>
      <c r="AA583" s="10"/>
      <c r="AB583" s="26" t="s">
        <v>13</v>
      </c>
    </row>
    <row r="584" spans="1:28">
      <c r="A584" s="9" t="s">
        <v>679</v>
      </c>
      <c r="C584" s="8" t="s">
        <v>17</v>
      </c>
      <c r="D584" s="8" t="s">
        <v>670</v>
      </c>
      <c r="G584" s="8">
        <v>59.802778000000004</v>
      </c>
      <c r="H584" s="8">
        <v>10.593056000000001</v>
      </c>
      <c r="I584" s="8">
        <v>5</v>
      </c>
      <c r="J584" s="20">
        <v>0.86</v>
      </c>
      <c r="K584" s="8">
        <v>26.75</v>
      </c>
      <c r="M584" s="8">
        <v>21.47</v>
      </c>
      <c r="N584" s="8">
        <v>9.67</v>
      </c>
      <c r="R584" s="8">
        <v>116.2</v>
      </c>
      <c r="S584" s="8">
        <v>0</v>
      </c>
      <c r="V584" s="10" t="s">
        <v>11</v>
      </c>
      <c r="W584" s="10">
        <v>1979</v>
      </c>
      <c r="X584" s="10" t="s">
        <v>12</v>
      </c>
      <c r="Y584" s="10"/>
      <c r="Z584" s="10"/>
      <c r="AA584" s="10"/>
      <c r="AB584" s="26" t="s">
        <v>13</v>
      </c>
    </row>
    <row r="585" spans="1:28">
      <c r="A585" s="9" t="s">
        <v>679</v>
      </c>
      <c r="C585" s="8" t="s">
        <v>17</v>
      </c>
      <c r="D585" s="8" t="s">
        <v>670</v>
      </c>
      <c r="G585" s="8">
        <v>59.802778000000004</v>
      </c>
      <c r="H585" s="8">
        <v>10.593056000000001</v>
      </c>
      <c r="I585" s="8">
        <v>10</v>
      </c>
      <c r="J585" s="20">
        <v>5.34</v>
      </c>
      <c r="K585" s="8">
        <v>31.28</v>
      </c>
      <c r="M585" s="8">
        <v>24.73</v>
      </c>
      <c r="N585" s="8">
        <v>3.06</v>
      </c>
      <c r="R585" s="8">
        <v>42.4</v>
      </c>
      <c r="S585" s="8">
        <v>4.1500000000000004</v>
      </c>
      <c r="V585" s="10" t="s">
        <v>11</v>
      </c>
      <c r="W585" s="10">
        <v>1979</v>
      </c>
      <c r="X585" s="10" t="s">
        <v>12</v>
      </c>
      <c r="Y585" s="10"/>
      <c r="Z585" s="10"/>
      <c r="AA585" s="10"/>
      <c r="AB585" s="26" t="s">
        <v>13</v>
      </c>
    </row>
    <row r="586" spans="1:28">
      <c r="A586" s="9" t="s">
        <v>679</v>
      </c>
      <c r="C586" s="8" t="s">
        <v>17</v>
      </c>
      <c r="D586" s="8" t="s">
        <v>670</v>
      </c>
      <c r="G586" s="8">
        <v>59.802778000000004</v>
      </c>
      <c r="H586" s="8">
        <v>10.593056000000001</v>
      </c>
      <c r="I586" s="8">
        <v>15</v>
      </c>
      <c r="J586" s="20">
        <v>7.15</v>
      </c>
      <c r="K586" s="8">
        <v>32.21</v>
      </c>
      <c r="M586" s="8">
        <v>25.25</v>
      </c>
      <c r="N586" s="8">
        <v>2.2999999999999998</v>
      </c>
      <c r="R586" s="8">
        <v>33.6</v>
      </c>
      <c r="S586" s="8">
        <v>4.5599999999999996</v>
      </c>
      <c r="V586" s="10" t="s">
        <v>11</v>
      </c>
      <c r="W586" s="10">
        <v>1979</v>
      </c>
      <c r="X586" s="10" t="s">
        <v>12</v>
      </c>
      <c r="Y586" s="10"/>
      <c r="Z586" s="10"/>
      <c r="AA586" s="10"/>
      <c r="AB586" s="26" t="s">
        <v>13</v>
      </c>
    </row>
    <row r="587" spans="1:28">
      <c r="A587" s="9" t="s">
        <v>679</v>
      </c>
      <c r="C587" s="8" t="s">
        <v>17</v>
      </c>
      <c r="D587" s="8" t="s">
        <v>670</v>
      </c>
      <c r="G587" s="8">
        <v>59.802778000000004</v>
      </c>
      <c r="H587" s="8">
        <v>10.593056000000001</v>
      </c>
      <c r="I587" s="8">
        <v>20</v>
      </c>
      <c r="J587" s="20" t="s">
        <v>18</v>
      </c>
      <c r="K587" s="8">
        <v>32.49</v>
      </c>
      <c r="M587" s="8" t="s">
        <v>18</v>
      </c>
      <c r="N587" s="8">
        <v>2.37</v>
      </c>
      <c r="R587" s="8" t="s">
        <v>18</v>
      </c>
      <c r="S587" s="8" t="s">
        <v>18</v>
      </c>
      <c r="V587" s="10" t="s">
        <v>11</v>
      </c>
      <c r="W587" s="10">
        <v>1979</v>
      </c>
      <c r="X587" s="10" t="s">
        <v>12</v>
      </c>
      <c r="Y587" s="10"/>
      <c r="Z587" s="10"/>
      <c r="AA587" s="10"/>
      <c r="AB587" s="26" t="s">
        <v>13</v>
      </c>
    </row>
    <row r="588" spans="1:28">
      <c r="A588" s="9" t="s">
        <v>679</v>
      </c>
      <c r="C588" s="8" t="s">
        <v>17</v>
      </c>
      <c r="D588" s="8" t="s">
        <v>670</v>
      </c>
      <c r="G588" s="8">
        <v>59.802778000000004</v>
      </c>
      <c r="H588" s="8">
        <v>10.593056000000001</v>
      </c>
      <c r="I588" s="8">
        <v>30</v>
      </c>
      <c r="J588" s="20" t="s">
        <v>18</v>
      </c>
      <c r="K588" s="8">
        <v>32.9</v>
      </c>
      <c r="M588" s="8" t="s">
        <v>18</v>
      </c>
      <c r="N588" s="8">
        <v>4.07</v>
      </c>
      <c r="R588" s="8" t="s">
        <v>18</v>
      </c>
      <c r="S588" s="8" t="s">
        <v>18</v>
      </c>
      <c r="V588" s="10" t="s">
        <v>11</v>
      </c>
      <c r="W588" s="10">
        <v>1979</v>
      </c>
      <c r="X588" s="10" t="s">
        <v>12</v>
      </c>
      <c r="Y588" s="10"/>
      <c r="Z588" s="10"/>
      <c r="AA588" s="10"/>
      <c r="AB588" s="26" t="s">
        <v>13</v>
      </c>
    </row>
    <row r="589" spans="1:28">
      <c r="A589" s="9" t="s">
        <v>679</v>
      </c>
      <c r="C589" s="8" t="s">
        <v>17</v>
      </c>
      <c r="D589" s="8" t="s">
        <v>670</v>
      </c>
      <c r="G589" s="8">
        <v>59.802778000000004</v>
      </c>
      <c r="H589" s="8">
        <v>10.593056000000001</v>
      </c>
      <c r="I589" s="8">
        <v>50</v>
      </c>
      <c r="J589" s="20" t="s">
        <v>18</v>
      </c>
      <c r="K589" s="8">
        <v>33.19</v>
      </c>
      <c r="M589" s="8" t="s">
        <v>18</v>
      </c>
      <c r="N589" s="8">
        <v>4.8899999999999997</v>
      </c>
      <c r="R589" s="8" t="s">
        <v>18</v>
      </c>
      <c r="S589" s="8" t="s">
        <v>18</v>
      </c>
      <c r="V589" s="10" t="s">
        <v>11</v>
      </c>
      <c r="W589" s="10">
        <v>1979</v>
      </c>
      <c r="X589" s="10" t="s">
        <v>12</v>
      </c>
      <c r="Y589" s="10"/>
      <c r="Z589" s="10"/>
      <c r="AA589" s="10"/>
      <c r="AB589" s="26" t="s">
        <v>13</v>
      </c>
    </row>
    <row r="590" spans="1:28">
      <c r="A590" s="9" t="s">
        <v>679</v>
      </c>
      <c r="C590" s="8" t="s">
        <v>17</v>
      </c>
      <c r="D590" s="8" t="s">
        <v>670</v>
      </c>
      <c r="G590" s="8">
        <v>59.802778000000004</v>
      </c>
      <c r="H590" s="8">
        <v>10.593056000000001</v>
      </c>
      <c r="I590" s="8">
        <v>60</v>
      </c>
      <c r="J590" s="20" t="s">
        <v>18</v>
      </c>
      <c r="K590" s="8">
        <v>33.17</v>
      </c>
      <c r="M590" s="8" t="s">
        <v>18</v>
      </c>
      <c r="N590" s="8">
        <v>5.25</v>
      </c>
      <c r="R590" s="8" t="s">
        <v>18</v>
      </c>
      <c r="S590" s="8" t="s">
        <v>18</v>
      </c>
      <c r="V590" s="10" t="s">
        <v>11</v>
      </c>
      <c r="W590" s="10">
        <v>1979</v>
      </c>
      <c r="X590" s="10" t="s">
        <v>12</v>
      </c>
      <c r="Y590" s="10"/>
      <c r="Z590" s="10"/>
      <c r="AA590" s="10"/>
      <c r="AB590" s="26" t="s">
        <v>13</v>
      </c>
    </row>
    <row r="591" spans="1:28">
      <c r="A591" s="9" t="s">
        <v>679</v>
      </c>
      <c r="C591" s="8" t="s">
        <v>17</v>
      </c>
      <c r="D591" s="8" t="s">
        <v>670</v>
      </c>
      <c r="G591" s="8">
        <v>59.802778000000004</v>
      </c>
      <c r="H591" s="8">
        <v>10.593056000000001</v>
      </c>
      <c r="I591" s="8">
        <v>70</v>
      </c>
      <c r="J591" s="20">
        <v>6.41</v>
      </c>
      <c r="K591" s="8">
        <v>33.19</v>
      </c>
      <c r="M591" s="8">
        <v>26.11</v>
      </c>
      <c r="N591" s="8">
        <v>5.45</v>
      </c>
      <c r="R591" s="8">
        <v>78.5</v>
      </c>
      <c r="S591" s="8">
        <v>1.49</v>
      </c>
      <c r="V591" s="10" t="s">
        <v>11</v>
      </c>
      <c r="W591" s="10">
        <v>1979</v>
      </c>
      <c r="X591" s="10" t="s">
        <v>12</v>
      </c>
      <c r="Y591" s="10"/>
      <c r="Z591" s="10"/>
      <c r="AA591" s="10"/>
      <c r="AB591" s="26" t="s">
        <v>13</v>
      </c>
    </row>
    <row r="592" spans="1:28">
      <c r="A592" s="9" t="s">
        <v>679</v>
      </c>
      <c r="C592" s="8" t="s">
        <v>17</v>
      </c>
      <c r="D592" s="8" t="s">
        <v>670</v>
      </c>
      <c r="G592" s="8">
        <v>59.802778000000004</v>
      </c>
      <c r="H592" s="8">
        <v>10.593056000000001</v>
      </c>
      <c r="I592" s="8">
        <v>90</v>
      </c>
      <c r="J592" s="20">
        <v>6.32</v>
      </c>
      <c r="K592" s="8">
        <v>33.29</v>
      </c>
      <c r="M592" s="8">
        <v>26.2</v>
      </c>
      <c r="N592" s="8">
        <v>5.49</v>
      </c>
      <c r="R592" s="8">
        <v>79</v>
      </c>
      <c r="S592" s="8">
        <v>1.46</v>
      </c>
      <c r="V592" s="10" t="s">
        <v>11</v>
      </c>
      <c r="W592" s="10">
        <v>1979</v>
      </c>
      <c r="X592" s="10" t="s">
        <v>12</v>
      </c>
      <c r="Y592" s="10"/>
      <c r="Z592" s="10"/>
      <c r="AA592" s="10"/>
      <c r="AB592" s="26" t="s">
        <v>13</v>
      </c>
    </row>
    <row r="593" spans="1:28">
      <c r="A593" s="9" t="s">
        <v>679</v>
      </c>
      <c r="C593" s="8" t="s">
        <v>17</v>
      </c>
      <c r="D593" s="8" t="s">
        <v>670</v>
      </c>
      <c r="G593" s="8">
        <v>59.802778000000004</v>
      </c>
      <c r="H593" s="8">
        <v>10.593056000000001</v>
      </c>
      <c r="I593" s="8">
        <v>110</v>
      </c>
      <c r="J593" s="20">
        <v>6.31</v>
      </c>
      <c r="K593" s="8">
        <v>33.340000000000003</v>
      </c>
      <c r="M593" s="8">
        <v>26.24</v>
      </c>
      <c r="N593" s="8">
        <v>5.69</v>
      </c>
      <c r="R593" s="8">
        <v>81.900000000000006</v>
      </c>
      <c r="S593" s="8">
        <v>1.26</v>
      </c>
      <c r="V593" s="10" t="s">
        <v>11</v>
      </c>
      <c r="W593" s="10">
        <v>1979</v>
      </c>
      <c r="X593" s="10" t="s">
        <v>12</v>
      </c>
      <c r="Y593" s="10"/>
      <c r="Z593" s="10"/>
      <c r="AA593" s="10"/>
      <c r="AB593" s="26" t="s">
        <v>13</v>
      </c>
    </row>
    <row r="594" spans="1:28">
      <c r="A594" s="9" t="s">
        <v>679</v>
      </c>
      <c r="C594" s="8" t="s">
        <v>17</v>
      </c>
      <c r="D594" s="8" t="s">
        <v>671</v>
      </c>
      <c r="G594" s="8">
        <v>59.795833000000002</v>
      </c>
      <c r="H594" s="8">
        <v>10.588889</v>
      </c>
      <c r="I594" s="8">
        <v>5</v>
      </c>
      <c r="J594" s="20">
        <v>1.26</v>
      </c>
      <c r="K594" s="8">
        <v>27.49</v>
      </c>
      <c r="M594" s="8">
        <v>22.04</v>
      </c>
      <c r="N594" s="8">
        <v>7.88</v>
      </c>
      <c r="R594" s="8">
        <v>96.2</v>
      </c>
      <c r="S594" s="8">
        <v>0.31</v>
      </c>
      <c r="V594" s="10" t="s">
        <v>11</v>
      </c>
      <c r="W594" s="10">
        <v>1979</v>
      </c>
      <c r="X594" s="10" t="s">
        <v>12</v>
      </c>
      <c r="Y594" s="10"/>
      <c r="Z594" s="10"/>
      <c r="AA594" s="10"/>
      <c r="AB594" s="26" t="s">
        <v>13</v>
      </c>
    </row>
    <row r="595" spans="1:28">
      <c r="A595" s="9" t="s">
        <v>679</v>
      </c>
      <c r="C595" s="8" t="s">
        <v>17</v>
      </c>
      <c r="D595" s="8" t="s">
        <v>671</v>
      </c>
      <c r="G595" s="8">
        <v>59.795833000000002</v>
      </c>
      <c r="H595" s="8">
        <v>10.588889</v>
      </c>
      <c r="I595" s="8">
        <v>10</v>
      </c>
      <c r="J595" s="20">
        <v>5.73</v>
      </c>
      <c r="K595" s="8">
        <v>31.44</v>
      </c>
      <c r="M595" s="8">
        <v>24.82</v>
      </c>
      <c r="N595" s="8">
        <v>2.92</v>
      </c>
      <c r="R595" s="8">
        <v>41</v>
      </c>
      <c r="S595" s="8">
        <v>4.21</v>
      </c>
      <c r="V595" s="10" t="s">
        <v>11</v>
      </c>
      <c r="W595" s="10">
        <v>1979</v>
      </c>
      <c r="X595" s="10" t="s">
        <v>12</v>
      </c>
      <c r="Y595" s="10"/>
      <c r="Z595" s="10"/>
      <c r="AA595" s="10"/>
      <c r="AB595" s="26" t="s">
        <v>13</v>
      </c>
    </row>
    <row r="596" spans="1:28">
      <c r="A596" s="9" t="s">
        <v>679</v>
      </c>
      <c r="C596" s="8" t="s">
        <v>17</v>
      </c>
      <c r="D596" s="8" t="s">
        <v>671</v>
      </c>
      <c r="G596" s="8">
        <v>59.795833000000002</v>
      </c>
      <c r="H596" s="8">
        <v>10.588889</v>
      </c>
      <c r="I596" s="8">
        <v>15</v>
      </c>
      <c r="J596" s="20">
        <v>7.39</v>
      </c>
      <c r="K596" s="8">
        <v>32.42</v>
      </c>
      <c r="M596" s="8">
        <v>25.38</v>
      </c>
      <c r="N596" s="8">
        <v>2.5299999999999998</v>
      </c>
      <c r="R596" s="8">
        <v>37.200000000000003</v>
      </c>
      <c r="S596" s="8">
        <v>4.28</v>
      </c>
      <c r="V596" s="10" t="s">
        <v>11</v>
      </c>
      <c r="W596" s="10">
        <v>1979</v>
      </c>
      <c r="X596" s="10" t="s">
        <v>12</v>
      </c>
      <c r="Y596" s="10"/>
      <c r="Z596" s="10"/>
      <c r="AA596" s="10"/>
      <c r="AB596" s="26" t="s">
        <v>13</v>
      </c>
    </row>
    <row r="597" spans="1:28">
      <c r="A597" s="9" t="s">
        <v>679</v>
      </c>
      <c r="C597" s="8" t="s">
        <v>17</v>
      </c>
      <c r="D597" s="8" t="s">
        <v>671</v>
      </c>
      <c r="G597" s="8">
        <v>59.795833000000002</v>
      </c>
      <c r="H597" s="8">
        <v>10.588889</v>
      </c>
      <c r="I597" s="8">
        <v>20</v>
      </c>
      <c r="J597" s="20">
        <v>7.68</v>
      </c>
      <c r="K597" s="8">
        <v>32.57</v>
      </c>
      <c r="M597" s="8">
        <v>25.46</v>
      </c>
      <c r="N597" s="8">
        <v>2.6</v>
      </c>
      <c r="R597" s="8">
        <v>38.5</v>
      </c>
      <c r="S597" s="8">
        <v>4.16</v>
      </c>
      <c r="V597" s="10" t="s">
        <v>11</v>
      </c>
      <c r="W597" s="10">
        <v>1979</v>
      </c>
      <c r="X597" s="10" t="s">
        <v>12</v>
      </c>
      <c r="Y597" s="10"/>
      <c r="Z597" s="10"/>
      <c r="AA597" s="10"/>
      <c r="AB597" s="26" t="s">
        <v>13</v>
      </c>
    </row>
    <row r="598" spans="1:28">
      <c r="A598" s="9" t="s">
        <v>679</v>
      </c>
      <c r="C598" s="8" t="s">
        <v>17</v>
      </c>
      <c r="D598" s="8" t="s">
        <v>671</v>
      </c>
      <c r="G598" s="8">
        <v>59.795833000000002</v>
      </c>
      <c r="H598" s="8">
        <v>10.588889</v>
      </c>
      <c r="I598" s="8">
        <v>30</v>
      </c>
      <c r="J598" s="20">
        <v>7.43</v>
      </c>
      <c r="K598" s="8">
        <v>32.880000000000003</v>
      </c>
      <c r="M598" s="8">
        <v>25.73</v>
      </c>
      <c r="N598" s="8">
        <v>4.08</v>
      </c>
      <c r="R598" s="8">
        <v>69.099999999999994</v>
      </c>
      <c r="S598" s="8">
        <v>2.71</v>
      </c>
      <c r="V598" s="10" t="s">
        <v>11</v>
      </c>
      <c r="W598" s="10">
        <v>1979</v>
      </c>
      <c r="X598" s="10" t="s">
        <v>12</v>
      </c>
      <c r="Y598" s="10"/>
      <c r="Z598" s="10"/>
      <c r="AA598" s="10"/>
      <c r="AB598" s="26" t="s">
        <v>13</v>
      </c>
    </row>
    <row r="599" spans="1:28">
      <c r="A599" s="9" t="s">
        <v>679</v>
      </c>
      <c r="C599" s="8" t="s">
        <v>17</v>
      </c>
      <c r="D599" s="8" t="s">
        <v>671</v>
      </c>
      <c r="G599" s="8">
        <v>59.795833000000002</v>
      </c>
      <c r="H599" s="8">
        <v>10.588889</v>
      </c>
      <c r="I599" s="8">
        <v>50</v>
      </c>
      <c r="J599" s="20">
        <v>7.26</v>
      </c>
      <c r="K599" s="8">
        <v>33.090000000000003</v>
      </c>
      <c r="M599" s="8">
        <v>25.92</v>
      </c>
      <c r="N599" s="8">
        <v>4.6399999999999997</v>
      </c>
      <c r="R599" s="8">
        <v>67.599999999999994</v>
      </c>
      <c r="S599" s="8">
        <v>2.16</v>
      </c>
      <c r="V599" s="10" t="s">
        <v>11</v>
      </c>
      <c r="W599" s="10">
        <v>1979</v>
      </c>
      <c r="X599" s="10" t="s">
        <v>12</v>
      </c>
      <c r="Y599" s="10"/>
      <c r="Z599" s="10"/>
      <c r="AA599" s="10"/>
      <c r="AB599" s="26" t="s">
        <v>13</v>
      </c>
    </row>
    <row r="600" spans="1:28">
      <c r="A600" s="9" t="s">
        <v>679</v>
      </c>
      <c r="C600" s="8" t="s">
        <v>17</v>
      </c>
      <c r="D600" s="8" t="s">
        <v>671</v>
      </c>
      <c r="G600" s="8">
        <v>59.795833000000002</v>
      </c>
      <c r="H600" s="8">
        <v>10.588889</v>
      </c>
      <c r="I600" s="8">
        <v>70</v>
      </c>
      <c r="J600" s="20">
        <v>6.61</v>
      </c>
      <c r="K600" s="8">
        <v>33.17</v>
      </c>
      <c r="M600" s="8">
        <v>26.07</v>
      </c>
      <c r="N600" s="8">
        <v>5.25</v>
      </c>
      <c r="R600" s="8">
        <v>76</v>
      </c>
      <c r="S600" s="8">
        <v>1.66</v>
      </c>
      <c r="V600" s="10" t="s">
        <v>11</v>
      </c>
      <c r="W600" s="10">
        <v>1979</v>
      </c>
      <c r="X600" s="10" t="s">
        <v>12</v>
      </c>
      <c r="Y600" s="10"/>
      <c r="Z600" s="10"/>
      <c r="AA600" s="10"/>
      <c r="AB600" s="26" t="s">
        <v>13</v>
      </c>
    </row>
    <row r="601" spans="1:28">
      <c r="A601" s="9" t="s">
        <v>677</v>
      </c>
      <c r="C601" s="8" t="s">
        <v>17</v>
      </c>
      <c r="D601" s="8" t="s">
        <v>672</v>
      </c>
      <c r="G601" s="8">
        <v>59.781944000000003</v>
      </c>
      <c r="H601" s="8">
        <v>10.583333</v>
      </c>
      <c r="I601" s="8">
        <v>5</v>
      </c>
      <c r="J601" s="20">
        <v>0.87</v>
      </c>
      <c r="K601" s="8">
        <v>26.35</v>
      </c>
      <c r="M601" s="8">
        <v>21.14</v>
      </c>
      <c r="N601" s="8">
        <v>8.31</v>
      </c>
      <c r="R601" s="8">
        <v>99.6</v>
      </c>
      <c r="S601" s="8">
        <v>0.03</v>
      </c>
      <c r="V601" s="10" t="s">
        <v>11</v>
      </c>
      <c r="W601" s="10">
        <v>1979</v>
      </c>
      <c r="X601" s="10" t="s">
        <v>12</v>
      </c>
      <c r="Y601" s="10"/>
      <c r="Z601" s="10"/>
      <c r="AA601" s="10"/>
      <c r="AB601" s="26" t="s">
        <v>13</v>
      </c>
    </row>
    <row r="602" spans="1:28">
      <c r="A602" s="9" t="s">
        <v>677</v>
      </c>
      <c r="C602" s="8" t="s">
        <v>17</v>
      </c>
      <c r="D602" s="8" t="s">
        <v>672</v>
      </c>
      <c r="G602" s="8">
        <v>59.781944000000003</v>
      </c>
      <c r="H602" s="8">
        <v>10.583333</v>
      </c>
      <c r="I602" s="8">
        <v>10</v>
      </c>
      <c r="J602" s="20">
        <v>4.95</v>
      </c>
      <c r="K602" s="8">
        <v>30.49</v>
      </c>
      <c r="M602" s="8">
        <v>24.15</v>
      </c>
      <c r="N602" s="8">
        <v>4.04</v>
      </c>
      <c r="R602" s="8">
        <v>55.3</v>
      </c>
      <c r="S602" s="8">
        <v>3.27</v>
      </c>
      <c r="V602" s="10" t="s">
        <v>11</v>
      </c>
      <c r="W602" s="10">
        <v>1979</v>
      </c>
      <c r="X602" s="10" t="s">
        <v>12</v>
      </c>
      <c r="Y602" s="10"/>
      <c r="Z602" s="10"/>
      <c r="AA602" s="10"/>
      <c r="AB602" s="26" t="s">
        <v>13</v>
      </c>
    </row>
    <row r="603" spans="1:28">
      <c r="A603" s="9" t="s">
        <v>677</v>
      </c>
      <c r="C603" s="8" t="s">
        <v>17</v>
      </c>
      <c r="D603" s="8" t="s">
        <v>672</v>
      </c>
      <c r="G603" s="8">
        <v>59.781944000000003</v>
      </c>
      <c r="H603" s="8">
        <v>10.583333</v>
      </c>
      <c r="I603" s="8">
        <v>15</v>
      </c>
      <c r="J603" s="20">
        <v>7.1</v>
      </c>
      <c r="K603" s="8">
        <v>32.229999999999997</v>
      </c>
      <c r="M603" s="8">
        <v>25.27</v>
      </c>
      <c r="N603" s="8">
        <v>2.14</v>
      </c>
      <c r="R603" s="8">
        <v>31.1</v>
      </c>
      <c r="S603" s="8">
        <v>4.7300000000000004</v>
      </c>
      <c r="V603" s="10" t="s">
        <v>11</v>
      </c>
      <c r="W603" s="10">
        <v>1979</v>
      </c>
      <c r="X603" s="10" t="s">
        <v>12</v>
      </c>
      <c r="Y603" s="10"/>
      <c r="Z603" s="10"/>
      <c r="AA603" s="10"/>
      <c r="AB603" s="26" t="s">
        <v>13</v>
      </c>
    </row>
    <row r="604" spans="1:28">
      <c r="A604" s="9" t="s">
        <v>677</v>
      </c>
      <c r="C604" s="8" t="s">
        <v>17</v>
      </c>
      <c r="D604" s="8" t="s">
        <v>672</v>
      </c>
      <c r="G604" s="8">
        <v>59.781944000000003</v>
      </c>
      <c r="H604" s="8">
        <v>10.583333</v>
      </c>
      <c r="I604" s="8">
        <v>20</v>
      </c>
      <c r="J604" s="20">
        <v>7.67</v>
      </c>
      <c r="K604" s="8">
        <v>32.5</v>
      </c>
      <c r="M604" s="8">
        <v>25.4</v>
      </c>
      <c r="N604" s="8">
        <v>2.16</v>
      </c>
      <c r="R604" s="8">
        <v>31.9</v>
      </c>
      <c r="S604" s="8">
        <v>4.6100000000000003</v>
      </c>
      <c r="V604" s="10" t="s">
        <v>11</v>
      </c>
      <c r="W604" s="10">
        <v>1979</v>
      </c>
      <c r="X604" s="10" t="s">
        <v>12</v>
      </c>
      <c r="Y604" s="10"/>
      <c r="Z604" s="10"/>
      <c r="AA604" s="10"/>
      <c r="AB604" s="26" t="s">
        <v>13</v>
      </c>
    </row>
    <row r="605" spans="1:28">
      <c r="A605" s="9" t="s">
        <v>677</v>
      </c>
      <c r="C605" s="8" t="s">
        <v>17</v>
      </c>
      <c r="D605" s="8" t="s">
        <v>672</v>
      </c>
      <c r="G605" s="8">
        <v>59.781944000000003</v>
      </c>
      <c r="H605" s="8">
        <v>10.583333</v>
      </c>
      <c r="I605" s="8">
        <v>30</v>
      </c>
      <c r="J605" s="20">
        <v>7.52</v>
      </c>
      <c r="K605" s="8">
        <v>32.83</v>
      </c>
      <c r="M605" s="8">
        <v>25.68</v>
      </c>
      <c r="N605" s="8">
        <v>3.67</v>
      </c>
      <c r="R605" s="8">
        <v>54.1</v>
      </c>
      <c r="S605" s="8">
        <v>3.11</v>
      </c>
      <c r="V605" s="10" t="s">
        <v>11</v>
      </c>
      <c r="W605" s="10">
        <v>1979</v>
      </c>
      <c r="X605" s="10" t="s">
        <v>12</v>
      </c>
      <c r="Y605" s="10"/>
      <c r="Z605" s="10"/>
      <c r="AA605" s="10"/>
      <c r="AB605" s="26" t="s">
        <v>13</v>
      </c>
    </row>
    <row r="606" spans="1:28">
      <c r="A606" s="9" t="s">
        <v>677</v>
      </c>
      <c r="C606" s="8" t="s">
        <v>17</v>
      </c>
      <c r="D606" s="8" t="s">
        <v>672</v>
      </c>
      <c r="G606" s="8">
        <v>59.781944000000003</v>
      </c>
      <c r="H606" s="8">
        <v>10.583333</v>
      </c>
      <c r="I606" s="8">
        <v>50</v>
      </c>
      <c r="J606" s="20">
        <v>6.26</v>
      </c>
      <c r="K606" s="8">
        <v>32.97</v>
      </c>
      <c r="M606" s="8">
        <v>25.96</v>
      </c>
      <c r="N606" s="8">
        <v>5.31</v>
      </c>
      <c r="R606" s="8">
        <v>76.2</v>
      </c>
      <c r="S606" s="8">
        <v>1.66</v>
      </c>
      <c r="V606" s="10" t="s">
        <v>11</v>
      </c>
      <c r="W606" s="10">
        <v>1979</v>
      </c>
      <c r="X606" s="10" t="s">
        <v>12</v>
      </c>
      <c r="Y606" s="10"/>
      <c r="Z606" s="10"/>
      <c r="AA606" s="10"/>
      <c r="AB606" s="26" t="s">
        <v>13</v>
      </c>
    </row>
    <row r="607" spans="1:28">
      <c r="A607" s="9" t="s">
        <v>677</v>
      </c>
      <c r="C607" s="8" t="s">
        <v>17</v>
      </c>
      <c r="D607" s="8" t="s">
        <v>672</v>
      </c>
      <c r="G607" s="8">
        <v>59.781944000000003</v>
      </c>
      <c r="H607" s="8">
        <v>10.583333</v>
      </c>
      <c r="I607" s="8">
        <v>70</v>
      </c>
      <c r="J607" s="20">
        <v>6.32</v>
      </c>
      <c r="K607" s="8">
        <v>33.15</v>
      </c>
      <c r="M607" s="8">
        <v>26.09</v>
      </c>
      <c r="N607" s="8" t="s">
        <v>680</v>
      </c>
      <c r="R607" s="8">
        <v>76.5</v>
      </c>
      <c r="S607" s="8">
        <v>1.63</v>
      </c>
      <c r="V607" s="10" t="s">
        <v>11</v>
      </c>
      <c r="W607" s="10">
        <v>1979</v>
      </c>
      <c r="X607" s="10" t="s">
        <v>12</v>
      </c>
      <c r="Y607" s="10"/>
      <c r="Z607" s="10"/>
      <c r="AA607" s="10"/>
      <c r="AB607" s="26" t="s">
        <v>13</v>
      </c>
    </row>
    <row r="608" spans="1:28">
      <c r="A608" s="9" t="s">
        <v>677</v>
      </c>
      <c r="C608" s="8" t="s">
        <v>17</v>
      </c>
      <c r="D608" s="8" t="s">
        <v>672</v>
      </c>
      <c r="G608" s="8">
        <v>59.781944000000003</v>
      </c>
      <c r="H608" s="8">
        <v>10.583333</v>
      </c>
      <c r="I608" s="8">
        <v>90</v>
      </c>
      <c r="J608" s="20">
        <v>6.33</v>
      </c>
      <c r="K608" s="8">
        <v>33.26</v>
      </c>
      <c r="M608" s="8">
        <v>26.18</v>
      </c>
      <c r="N608" s="8">
        <v>5.5</v>
      </c>
      <c r="R608" s="8">
        <v>79.099999999999994</v>
      </c>
      <c r="S608" s="8">
        <v>1.45</v>
      </c>
      <c r="V608" s="10" t="s">
        <v>11</v>
      </c>
      <c r="W608" s="10">
        <v>1979</v>
      </c>
      <c r="X608" s="10" t="s">
        <v>12</v>
      </c>
      <c r="Y608" s="10"/>
      <c r="Z608" s="10"/>
      <c r="AA608" s="10"/>
      <c r="AB608" s="26" t="s">
        <v>13</v>
      </c>
    </row>
    <row r="609" spans="1:28">
      <c r="A609" s="9" t="s">
        <v>677</v>
      </c>
      <c r="C609" s="8" t="s">
        <v>17</v>
      </c>
      <c r="D609" s="8" t="s">
        <v>672</v>
      </c>
      <c r="G609" s="8">
        <v>59.781944000000003</v>
      </c>
      <c r="H609" s="8">
        <v>10.583333</v>
      </c>
      <c r="I609" s="8">
        <v>110</v>
      </c>
      <c r="J609" s="20">
        <v>6.33</v>
      </c>
      <c r="K609" s="8">
        <v>33.32</v>
      </c>
      <c r="M609" s="8">
        <v>26.23</v>
      </c>
      <c r="N609" s="8">
        <v>5.52</v>
      </c>
      <c r="R609" s="8">
        <v>79.5</v>
      </c>
      <c r="S609" s="8">
        <v>1.42</v>
      </c>
      <c r="V609" s="10" t="s">
        <v>11</v>
      </c>
      <c r="W609" s="10">
        <v>1979</v>
      </c>
      <c r="X609" s="10" t="s">
        <v>12</v>
      </c>
      <c r="Y609" s="10"/>
      <c r="Z609" s="10"/>
      <c r="AA609" s="10"/>
      <c r="AB609" s="26" t="s">
        <v>13</v>
      </c>
    </row>
    <row r="610" spans="1:28">
      <c r="A610" s="9" t="s">
        <v>677</v>
      </c>
      <c r="C610" s="8" t="s">
        <v>17</v>
      </c>
      <c r="D610" s="8" t="s">
        <v>672</v>
      </c>
      <c r="G610" s="8">
        <v>59.781944000000003</v>
      </c>
      <c r="H610" s="8">
        <v>10.583333</v>
      </c>
      <c r="I610" s="8">
        <v>120</v>
      </c>
      <c r="J610" s="20" t="s">
        <v>18</v>
      </c>
      <c r="K610" s="8" t="s">
        <v>18</v>
      </c>
      <c r="M610" s="8" t="s">
        <v>18</v>
      </c>
      <c r="N610" s="8" t="s">
        <v>18</v>
      </c>
      <c r="R610" s="8" t="s">
        <v>18</v>
      </c>
      <c r="S610" s="8" t="s">
        <v>18</v>
      </c>
      <c r="V610" s="10" t="s">
        <v>11</v>
      </c>
      <c r="W610" s="10">
        <v>1979</v>
      </c>
      <c r="X610" s="10" t="s">
        <v>12</v>
      </c>
      <c r="Y610" s="10"/>
      <c r="Z610" s="10"/>
      <c r="AA610" s="10"/>
      <c r="AB610" s="26" t="s">
        <v>13</v>
      </c>
    </row>
    <row r="611" spans="1:28">
      <c r="A611" s="9" t="s">
        <v>677</v>
      </c>
      <c r="C611" s="8" t="s">
        <v>17</v>
      </c>
      <c r="D611" s="8" t="s">
        <v>672</v>
      </c>
      <c r="G611" s="8">
        <v>59.781944000000003</v>
      </c>
      <c r="H611" s="8">
        <v>10.583333</v>
      </c>
      <c r="I611" s="8">
        <v>130</v>
      </c>
      <c r="J611" s="20">
        <v>6.29</v>
      </c>
      <c r="K611" s="8">
        <v>33.32</v>
      </c>
      <c r="M611" s="8">
        <v>26.23</v>
      </c>
      <c r="N611" s="8">
        <v>5.52</v>
      </c>
      <c r="R611" s="8">
        <v>79.400000000000006</v>
      </c>
      <c r="S611" s="8">
        <v>1.43</v>
      </c>
      <c r="V611" s="10" t="s">
        <v>11</v>
      </c>
      <c r="W611" s="10">
        <v>1979</v>
      </c>
      <c r="X611" s="10" t="s">
        <v>12</v>
      </c>
      <c r="Y611" s="10"/>
      <c r="Z611" s="10"/>
      <c r="AA611" s="10"/>
      <c r="AB611" s="26" t="s">
        <v>13</v>
      </c>
    </row>
    <row r="612" spans="1:28">
      <c r="A612" s="9" t="s">
        <v>677</v>
      </c>
      <c r="C612" s="8" t="s">
        <v>17</v>
      </c>
      <c r="D612" s="8" t="s">
        <v>673</v>
      </c>
      <c r="G612" s="8">
        <v>59.766666999999998</v>
      </c>
      <c r="H612" s="8">
        <v>10.572222</v>
      </c>
      <c r="I612" s="8">
        <v>5</v>
      </c>
      <c r="J612" s="20" t="s">
        <v>18</v>
      </c>
      <c r="K612" s="8">
        <v>26.12</v>
      </c>
      <c r="M612" s="8" t="s">
        <v>18</v>
      </c>
      <c r="N612" s="8">
        <v>8.4700000000000006</v>
      </c>
      <c r="R612" s="8" t="s">
        <v>18</v>
      </c>
      <c r="S612" s="8" t="s">
        <v>18</v>
      </c>
      <c r="V612" s="10" t="s">
        <v>11</v>
      </c>
      <c r="W612" s="10">
        <v>1979</v>
      </c>
      <c r="X612" s="10" t="s">
        <v>12</v>
      </c>
      <c r="Y612" s="10"/>
      <c r="Z612" s="10"/>
      <c r="AA612" s="10"/>
      <c r="AB612" s="26" t="s">
        <v>13</v>
      </c>
    </row>
    <row r="613" spans="1:28">
      <c r="A613" s="9" t="s">
        <v>677</v>
      </c>
      <c r="C613" s="8" t="s">
        <v>17</v>
      </c>
      <c r="D613" s="8" t="s">
        <v>673</v>
      </c>
      <c r="G613" s="8">
        <v>59.766666999999998</v>
      </c>
      <c r="H613" s="8">
        <v>10.572222</v>
      </c>
      <c r="I613" s="8">
        <v>10</v>
      </c>
      <c r="J613" s="20">
        <v>3.63</v>
      </c>
      <c r="K613" s="8">
        <v>30.06</v>
      </c>
      <c r="M613" s="8">
        <v>23.93</v>
      </c>
      <c r="N613" s="8">
        <v>4.8899999999999997</v>
      </c>
      <c r="R613" s="8">
        <v>64.5</v>
      </c>
      <c r="S613" s="8">
        <v>2.69</v>
      </c>
      <c r="V613" s="10" t="s">
        <v>11</v>
      </c>
      <c r="W613" s="10">
        <v>1979</v>
      </c>
      <c r="X613" s="10" t="s">
        <v>12</v>
      </c>
      <c r="Y613" s="10"/>
      <c r="Z613" s="10"/>
      <c r="AA613" s="10"/>
      <c r="AB613" s="26" t="s">
        <v>13</v>
      </c>
    </row>
    <row r="614" spans="1:28">
      <c r="A614" s="9" t="s">
        <v>677</v>
      </c>
      <c r="C614" s="8" t="s">
        <v>17</v>
      </c>
      <c r="D614" s="8" t="s">
        <v>673</v>
      </c>
      <c r="G614" s="8">
        <v>59.766666999999998</v>
      </c>
      <c r="H614" s="8">
        <v>10.572222</v>
      </c>
      <c r="I614" s="8">
        <v>15</v>
      </c>
      <c r="J614" s="20">
        <v>6.33</v>
      </c>
      <c r="K614" s="8">
        <v>32.75</v>
      </c>
      <c r="M614" s="8">
        <v>25.78</v>
      </c>
      <c r="N614" s="8">
        <v>2.71</v>
      </c>
      <c r="R614" s="8">
        <v>38.9</v>
      </c>
      <c r="S614" s="8">
        <v>4.26</v>
      </c>
      <c r="V614" s="10" t="s">
        <v>11</v>
      </c>
      <c r="W614" s="10">
        <v>1979</v>
      </c>
      <c r="X614" s="10" t="s">
        <v>12</v>
      </c>
      <c r="Y614" s="10"/>
      <c r="Z614" s="10"/>
      <c r="AA614" s="10"/>
      <c r="AB614" s="26" t="s">
        <v>13</v>
      </c>
    </row>
    <row r="615" spans="1:28">
      <c r="A615" s="9" t="s">
        <v>677</v>
      </c>
      <c r="C615" s="8" t="s">
        <v>17</v>
      </c>
      <c r="D615" s="8" t="s">
        <v>673</v>
      </c>
      <c r="G615" s="8">
        <v>59.766666999999998</v>
      </c>
      <c r="H615" s="8">
        <v>10.572222</v>
      </c>
      <c r="I615" s="8">
        <v>20</v>
      </c>
      <c r="J615" s="20">
        <v>6.93</v>
      </c>
      <c r="K615" s="8">
        <v>32.409999999999997</v>
      </c>
      <c r="M615" s="8">
        <v>25.43</v>
      </c>
      <c r="N615" s="8">
        <v>2.58</v>
      </c>
      <c r="R615" s="8">
        <v>37.4</v>
      </c>
      <c r="S615" s="8">
        <v>4.3099999999999996</v>
      </c>
      <c r="V615" s="10" t="s">
        <v>11</v>
      </c>
      <c r="W615" s="10">
        <v>1979</v>
      </c>
      <c r="X615" s="10" t="s">
        <v>12</v>
      </c>
      <c r="Y615" s="10"/>
      <c r="Z615" s="10"/>
      <c r="AA615" s="10"/>
      <c r="AB615" s="26" t="s">
        <v>13</v>
      </c>
    </row>
    <row r="616" spans="1:28">
      <c r="A616" s="9" t="s">
        <v>677</v>
      </c>
      <c r="C616" s="8" t="s">
        <v>17</v>
      </c>
      <c r="D616" s="8" t="s">
        <v>673</v>
      </c>
      <c r="G616" s="8">
        <v>59.766666999999998</v>
      </c>
      <c r="H616" s="8">
        <v>10.572222</v>
      </c>
      <c r="I616" s="8">
        <v>30</v>
      </c>
      <c r="J616" s="20">
        <v>7.33</v>
      </c>
      <c r="K616" s="8">
        <v>32.81</v>
      </c>
      <c r="M616" s="8">
        <v>25.69</v>
      </c>
      <c r="N616" s="8">
        <v>3.99</v>
      </c>
      <c r="R616" s="8">
        <v>58.6</v>
      </c>
      <c r="S616" s="8">
        <v>2.82</v>
      </c>
      <c r="V616" s="10" t="s">
        <v>11</v>
      </c>
      <c r="W616" s="10">
        <v>1979</v>
      </c>
      <c r="X616" s="10" t="s">
        <v>12</v>
      </c>
      <c r="Y616" s="10"/>
      <c r="Z616" s="10"/>
      <c r="AA616" s="10"/>
      <c r="AB616" s="26" t="s">
        <v>13</v>
      </c>
    </row>
    <row r="617" spans="1:28">
      <c r="A617" s="9" t="s">
        <v>677</v>
      </c>
      <c r="C617" s="8" t="s">
        <v>17</v>
      </c>
      <c r="D617" s="8" t="s">
        <v>673</v>
      </c>
      <c r="G617" s="8">
        <v>59.766666999999998</v>
      </c>
      <c r="H617" s="8">
        <v>10.572222</v>
      </c>
      <c r="I617" s="8">
        <v>50</v>
      </c>
      <c r="J617" s="20">
        <v>6.99</v>
      </c>
      <c r="K617" s="8">
        <v>33.17</v>
      </c>
      <c r="M617" s="8">
        <v>26.02</v>
      </c>
      <c r="N617" s="8">
        <v>5.21</v>
      </c>
      <c r="R617" s="8">
        <v>76.2</v>
      </c>
      <c r="S617" s="8">
        <v>1.63</v>
      </c>
      <c r="V617" s="10" t="s">
        <v>11</v>
      </c>
      <c r="W617" s="10">
        <v>1979</v>
      </c>
      <c r="X617" s="10" t="s">
        <v>12</v>
      </c>
      <c r="Y617" s="10"/>
      <c r="Z617" s="10"/>
      <c r="AA617" s="10"/>
      <c r="AB617" s="26" t="s">
        <v>13</v>
      </c>
    </row>
    <row r="618" spans="1:28">
      <c r="A618" s="9" t="s">
        <v>677</v>
      </c>
      <c r="C618" s="8" t="s">
        <v>17</v>
      </c>
      <c r="D618" s="8" t="s">
        <v>673</v>
      </c>
      <c r="G618" s="8">
        <v>59.766666999999998</v>
      </c>
      <c r="H618" s="8">
        <v>10.572222</v>
      </c>
      <c r="I618" s="8">
        <v>60</v>
      </c>
      <c r="J618" s="20">
        <v>6.38</v>
      </c>
      <c r="K618" s="8">
        <v>33.119999999999997</v>
      </c>
      <c r="M618" s="8">
        <v>26.06</v>
      </c>
      <c r="N618" s="8">
        <v>5.49</v>
      </c>
      <c r="R618" s="8">
        <v>79.099999999999994</v>
      </c>
      <c r="S618" s="8">
        <v>1.45</v>
      </c>
      <c r="V618" s="10" t="s">
        <v>11</v>
      </c>
      <c r="W618" s="10">
        <v>1979</v>
      </c>
      <c r="X618" s="10" t="s">
        <v>12</v>
      </c>
      <c r="Y618" s="10"/>
      <c r="Z618" s="10"/>
      <c r="AA618" s="10"/>
      <c r="AB618" s="26" t="s">
        <v>13</v>
      </c>
    </row>
    <row r="619" spans="1:28">
      <c r="A619" s="9" t="s">
        <v>677</v>
      </c>
      <c r="C619" s="8" t="s">
        <v>17</v>
      </c>
      <c r="D619" s="8" t="s">
        <v>673</v>
      </c>
      <c r="G619" s="8">
        <v>59.766666999999998</v>
      </c>
      <c r="H619" s="8">
        <v>10.572222</v>
      </c>
      <c r="I619" s="8">
        <v>80</v>
      </c>
      <c r="J619" s="20">
        <v>6.3</v>
      </c>
      <c r="K619" s="8">
        <v>33.18</v>
      </c>
      <c r="M619" s="8">
        <v>26.12</v>
      </c>
      <c r="N619" s="8">
        <v>5.6</v>
      </c>
      <c r="R619" s="8">
        <v>80.5</v>
      </c>
      <c r="S619" s="8">
        <v>1.36</v>
      </c>
      <c r="V619" s="10" t="s">
        <v>11</v>
      </c>
      <c r="W619" s="10">
        <v>1979</v>
      </c>
      <c r="X619" s="10" t="s">
        <v>12</v>
      </c>
      <c r="Y619" s="10"/>
      <c r="Z619" s="10"/>
      <c r="AA619" s="10"/>
      <c r="AB619" s="26" t="s">
        <v>13</v>
      </c>
    </row>
    <row r="620" spans="1:28">
      <c r="A620" s="9" t="s">
        <v>677</v>
      </c>
      <c r="C620" s="8" t="s">
        <v>17</v>
      </c>
      <c r="D620" s="8" t="s">
        <v>673</v>
      </c>
      <c r="G620" s="8">
        <v>59.766666999999998</v>
      </c>
      <c r="H620" s="8">
        <v>10.572222</v>
      </c>
      <c r="I620" s="8">
        <v>90</v>
      </c>
      <c r="J620" s="20">
        <v>6.31</v>
      </c>
      <c r="K620" s="8">
        <v>33.29</v>
      </c>
      <c r="M620" s="8">
        <v>26.2</v>
      </c>
      <c r="N620" s="8">
        <v>5.66</v>
      </c>
      <c r="R620" s="8">
        <v>81.400000000000006</v>
      </c>
      <c r="S620" s="8">
        <v>1.29</v>
      </c>
      <c r="V620" s="10" t="s">
        <v>11</v>
      </c>
      <c r="W620" s="10">
        <v>1979</v>
      </c>
      <c r="X620" s="10" t="s">
        <v>12</v>
      </c>
      <c r="Y620" s="10"/>
      <c r="Z620" s="10"/>
      <c r="AA620" s="10"/>
      <c r="AB620" s="26" t="s">
        <v>13</v>
      </c>
    </row>
    <row r="621" spans="1:28">
      <c r="A621" s="9" t="s">
        <v>677</v>
      </c>
      <c r="C621" s="8" t="s">
        <v>17</v>
      </c>
      <c r="D621" s="8" t="s">
        <v>673</v>
      </c>
      <c r="G621" s="8">
        <v>59.766666999999998</v>
      </c>
      <c r="H621" s="8">
        <v>10.572222</v>
      </c>
      <c r="I621" s="8">
        <v>100</v>
      </c>
      <c r="J621" s="20">
        <v>6.32</v>
      </c>
      <c r="K621" s="8">
        <v>33.35</v>
      </c>
      <c r="M621" s="8">
        <v>26.25</v>
      </c>
      <c r="N621" s="8">
        <v>5.66</v>
      </c>
      <c r="R621" s="8">
        <v>81.599999999999994</v>
      </c>
      <c r="S621" s="8">
        <v>1.28</v>
      </c>
      <c r="V621" s="10" t="s">
        <v>11</v>
      </c>
      <c r="W621" s="10">
        <v>1979</v>
      </c>
      <c r="X621" s="10" t="s">
        <v>12</v>
      </c>
      <c r="Y621" s="10"/>
      <c r="Z621" s="10"/>
      <c r="AA621" s="10"/>
      <c r="AB621" s="26" t="s">
        <v>13</v>
      </c>
    </row>
    <row r="622" spans="1:28">
      <c r="A622" s="9" t="s">
        <v>677</v>
      </c>
      <c r="C622" s="8" t="s">
        <v>17</v>
      </c>
      <c r="D622" s="8" t="s">
        <v>673</v>
      </c>
      <c r="G622" s="8">
        <v>59.766666999999998</v>
      </c>
      <c r="H622" s="8">
        <v>10.572222</v>
      </c>
      <c r="I622" s="8">
        <v>110</v>
      </c>
      <c r="J622" s="20">
        <v>6.28</v>
      </c>
      <c r="K622" s="8">
        <v>33.39</v>
      </c>
      <c r="M622" s="8">
        <v>26.29</v>
      </c>
      <c r="N622" s="8">
        <v>5.68</v>
      </c>
      <c r="R622" s="8">
        <v>81.7</v>
      </c>
      <c r="S622" s="8">
        <v>1.27</v>
      </c>
      <c r="V622" s="10" t="s">
        <v>11</v>
      </c>
      <c r="W622" s="10">
        <v>1979</v>
      </c>
      <c r="X622" s="10" t="s">
        <v>12</v>
      </c>
      <c r="Y622" s="10"/>
      <c r="Z622" s="10"/>
      <c r="AA622" s="10"/>
      <c r="AB622" s="26" t="s">
        <v>13</v>
      </c>
    </row>
    <row r="623" spans="1:28">
      <c r="A623" s="9" t="s">
        <v>677</v>
      </c>
      <c r="C623" s="8" t="s">
        <v>17</v>
      </c>
      <c r="D623" s="8" t="s">
        <v>673</v>
      </c>
      <c r="G623" s="8">
        <v>59.766666999999998</v>
      </c>
      <c r="H623" s="8">
        <v>10.572222</v>
      </c>
      <c r="I623" s="8">
        <v>120</v>
      </c>
      <c r="J623" s="20">
        <v>6.32</v>
      </c>
      <c r="K623" s="8">
        <v>33.39</v>
      </c>
      <c r="M623" s="8">
        <v>26.28</v>
      </c>
      <c r="N623" s="8">
        <v>5.63</v>
      </c>
      <c r="R623" s="8">
        <v>81.099999999999994</v>
      </c>
      <c r="S623" s="8">
        <v>1.31</v>
      </c>
      <c r="V623" s="10" t="s">
        <v>11</v>
      </c>
      <c r="W623" s="10">
        <v>1979</v>
      </c>
      <c r="X623" s="10" t="s">
        <v>12</v>
      </c>
      <c r="Y623" s="10"/>
      <c r="Z623" s="10"/>
      <c r="AA623" s="10"/>
      <c r="AB623" s="26" t="s">
        <v>13</v>
      </c>
    </row>
    <row r="624" spans="1:28">
      <c r="A624" s="9" t="s">
        <v>119</v>
      </c>
      <c r="B624" s="8" t="s">
        <v>125</v>
      </c>
      <c r="C624" s="8" t="s">
        <v>120</v>
      </c>
      <c r="D624" s="8" t="s">
        <v>121</v>
      </c>
      <c r="I624" s="8">
        <v>1</v>
      </c>
      <c r="J624" s="20">
        <v>22.16</v>
      </c>
      <c r="L624" s="8">
        <v>18.100000000000001</v>
      </c>
      <c r="M624" s="8">
        <v>11.45</v>
      </c>
      <c r="P624" s="8">
        <v>7.02</v>
      </c>
      <c r="Q624" s="8">
        <v>122.5</v>
      </c>
      <c r="V624" s="10" t="s">
        <v>113</v>
      </c>
      <c r="W624" s="10">
        <v>1937</v>
      </c>
      <c r="X624" s="10" t="s">
        <v>114</v>
      </c>
      <c r="Y624" s="10" t="s">
        <v>115</v>
      </c>
      <c r="Z624" s="12">
        <v>15</v>
      </c>
      <c r="AA624" s="13" t="s">
        <v>116</v>
      </c>
      <c r="AB624" s="8" t="s">
        <v>117</v>
      </c>
    </row>
    <row r="625" spans="1:28">
      <c r="A625" s="9" t="s">
        <v>119</v>
      </c>
      <c r="B625" s="8" t="s">
        <v>125</v>
      </c>
      <c r="C625" s="8" t="s">
        <v>120</v>
      </c>
      <c r="D625" s="8" t="s">
        <v>121</v>
      </c>
      <c r="I625" s="8">
        <v>10</v>
      </c>
      <c r="J625" s="20">
        <v>14.6</v>
      </c>
      <c r="L625" s="8">
        <v>25.46</v>
      </c>
      <c r="M625" s="8">
        <v>18.670000000000002</v>
      </c>
      <c r="P625" s="8">
        <v>5.98</v>
      </c>
      <c r="Q625" s="8">
        <v>95.7</v>
      </c>
      <c r="V625" s="10" t="s">
        <v>113</v>
      </c>
      <c r="W625" s="10">
        <v>1937</v>
      </c>
      <c r="X625" s="10" t="s">
        <v>114</v>
      </c>
      <c r="Y625" s="10" t="s">
        <v>115</v>
      </c>
      <c r="Z625" s="12">
        <v>15</v>
      </c>
      <c r="AA625" s="13" t="s">
        <v>116</v>
      </c>
      <c r="AB625" s="8" t="s">
        <v>117</v>
      </c>
    </row>
    <row r="626" spans="1:28">
      <c r="A626" s="9" t="s">
        <v>119</v>
      </c>
      <c r="B626" s="8" t="s">
        <v>125</v>
      </c>
      <c r="C626" s="8" t="s">
        <v>120</v>
      </c>
      <c r="D626" s="8" t="s">
        <v>121</v>
      </c>
      <c r="I626" s="8">
        <v>25</v>
      </c>
      <c r="J626" s="20">
        <v>7.18</v>
      </c>
      <c r="L626" s="8">
        <v>32.520000000000003</v>
      </c>
      <c r="M626" s="8">
        <v>25.46</v>
      </c>
      <c r="P626" s="8">
        <v>1.22</v>
      </c>
      <c r="Q626" s="8">
        <v>17.600000000000001</v>
      </c>
      <c r="V626" s="10" t="s">
        <v>113</v>
      </c>
      <c r="W626" s="10">
        <v>1937</v>
      </c>
      <c r="X626" s="10" t="s">
        <v>114</v>
      </c>
      <c r="Y626" s="10" t="s">
        <v>115</v>
      </c>
      <c r="Z626" s="12">
        <v>15</v>
      </c>
      <c r="AA626" s="13" t="s">
        <v>116</v>
      </c>
      <c r="AB626" s="8" t="s">
        <v>117</v>
      </c>
    </row>
    <row r="627" spans="1:28">
      <c r="A627" s="9" t="s">
        <v>119</v>
      </c>
      <c r="B627" s="8" t="s">
        <v>125</v>
      </c>
      <c r="C627" s="8" t="s">
        <v>120</v>
      </c>
      <c r="D627" s="8" t="s">
        <v>121</v>
      </c>
      <c r="I627" s="8">
        <v>40</v>
      </c>
      <c r="J627" s="20">
        <v>6.88</v>
      </c>
      <c r="L627" s="8">
        <v>32.880000000000003</v>
      </c>
      <c r="M627" s="8">
        <v>25.78</v>
      </c>
      <c r="P627" s="8">
        <v>2.6</v>
      </c>
      <c r="Q627" s="8">
        <v>37.4</v>
      </c>
      <c r="V627" s="10" t="s">
        <v>113</v>
      </c>
      <c r="W627" s="10">
        <v>1937</v>
      </c>
      <c r="X627" s="10" t="s">
        <v>114</v>
      </c>
      <c r="Y627" s="10" t="s">
        <v>115</v>
      </c>
      <c r="Z627" s="12">
        <v>15</v>
      </c>
      <c r="AA627" s="13" t="s">
        <v>116</v>
      </c>
      <c r="AB627" s="8" t="s">
        <v>117</v>
      </c>
    </row>
    <row r="628" spans="1:28">
      <c r="A628" s="9" t="s">
        <v>119</v>
      </c>
      <c r="B628" s="8" t="s">
        <v>125</v>
      </c>
      <c r="C628" s="8" t="s">
        <v>120</v>
      </c>
      <c r="D628" s="8" t="s">
        <v>121</v>
      </c>
      <c r="I628" s="8">
        <v>75</v>
      </c>
      <c r="J628" s="20">
        <v>6.68</v>
      </c>
      <c r="L628" s="8">
        <v>33.1</v>
      </c>
      <c r="M628" s="8">
        <v>25.98</v>
      </c>
      <c r="P628" s="8">
        <v>2.06</v>
      </c>
      <c r="Q628" s="8">
        <v>29.6</v>
      </c>
      <c r="V628" s="10" t="s">
        <v>113</v>
      </c>
      <c r="W628" s="10">
        <v>1937</v>
      </c>
      <c r="X628" s="10" t="s">
        <v>114</v>
      </c>
      <c r="Y628" s="10" t="s">
        <v>115</v>
      </c>
      <c r="Z628" s="12">
        <v>15</v>
      </c>
      <c r="AA628" s="13" t="s">
        <v>116</v>
      </c>
      <c r="AB628" s="8" t="s">
        <v>117</v>
      </c>
    </row>
    <row r="629" spans="1:28">
      <c r="A629" s="9" t="s">
        <v>119</v>
      </c>
      <c r="B629" s="8" t="s">
        <v>125</v>
      </c>
      <c r="C629" s="8" t="s">
        <v>120</v>
      </c>
      <c r="D629" s="8" t="s">
        <v>121</v>
      </c>
      <c r="I629" s="8">
        <v>100</v>
      </c>
      <c r="J629" s="20">
        <v>6.6</v>
      </c>
      <c r="L629" s="8">
        <v>33.15</v>
      </c>
      <c r="M629" s="8">
        <v>26.04</v>
      </c>
      <c r="P629" s="8">
        <v>0.46</v>
      </c>
      <c r="Q629" s="8">
        <v>0.7</v>
      </c>
      <c r="V629" s="10" t="s">
        <v>113</v>
      </c>
      <c r="W629" s="10">
        <v>1937</v>
      </c>
      <c r="X629" s="10" t="s">
        <v>114</v>
      </c>
      <c r="Y629" s="10" t="s">
        <v>115</v>
      </c>
      <c r="Z629" s="12">
        <v>15</v>
      </c>
      <c r="AA629" s="13" t="s">
        <v>116</v>
      </c>
      <c r="AB629" s="8" t="s">
        <v>117</v>
      </c>
    </row>
    <row r="630" spans="1:28">
      <c r="A630" s="9" t="s">
        <v>119</v>
      </c>
      <c r="B630" s="8" t="s">
        <v>125</v>
      </c>
      <c r="C630" s="8" t="s">
        <v>120</v>
      </c>
      <c r="D630" s="8" t="s">
        <v>121</v>
      </c>
      <c r="I630" s="8">
        <v>150</v>
      </c>
      <c r="J630" s="20">
        <v>6.44</v>
      </c>
      <c r="L630" s="8">
        <v>33.17</v>
      </c>
      <c r="M630" s="8">
        <v>26.07</v>
      </c>
      <c r="P630" s="8">
        <v>0</v>
      </c>
      <c r="Q630" s="8">
        <v>0</v>
      </c>
      <c r="V630" s="10" t="s">
        <v>113</v>
      </c>
      <c r="W630" s="10">
        <v>1937</v>
      </c>
      <c r="X630" s="10" t="s">
        <v>114</v>
      </c>
      <c r="Y630" s="10" t="s">
        <v>115</v>
      </c>
      <c r="Z630" s="12">
        <v>15</v>
      </c>
      <c r="AA630" s="13" t="s">
        <v>116</v>
      </c>
      <c r="AB630" s="8" t="s">
        <v>117</v>
      </c>
    </row>
    <row r="631" spans="1:28">
      <c r="A631" s="9" t="s">
        <v>119</v>
      </c>
      <c r="B631" s="8" t="s">
        <v>126</v>
      </c>
      <c r="C631" s="8" t="s">
        <v>127</v>
      </c>
      <c r="D631" s="8" t="s">
        <v>128</v>
      </c>
      <c r="I631" s="8">
        <v>1</v>
      </c>
      <c r="J631" s="20">
        <v>22.03</v>
      </c>
      <c r="L631" s="8">
        <v>18.62</v>
      </c>
      <c r="M631" s="8">
        <v>11.87</v>
      </c>
      <c r="P631" s="8">
        <v>7.12</v>
      </c>
      <c r="Q631" s="8">
        <v>124.2</v>
      </c>
      <c r="V631" s="10" t="s">
        <v>113</v>
      </c>
      <c r="W631" s="10">
        <v>1937</v>
      </c>
      <c r="X631" s="10" t="s">
        <v>114</v>
      </c>
      <c r="Y631" s="10" t="s">
        <v>115</v>
      </c>
      <c r="Z631" s="12">
        <v>15</v>
      </c>
      <c r="AA631" s="13" t="s">
        <v>116</v>
      </c>
      <c r="AB631" s="8" t="s">
        <v>117</v>
      </c>
    </row>
    <row r="632" spans="1:28">
      <c r="A632" s="9" t="s">
        <v>119</v>
      </c>
      <c r="B632" s="8" t="s">
        <v>126</v>
      </c>
      <c r="C632" s="8" t="s">
        <v>127</v>
      </c>
      <c r="D632" s="8" t="s">
        <v>128</v>
      </c>
      <c r="I632" s="8">
        <v>10</v>
      </c>
      <c r="J632" s="20">
        <v>14.96</v>
      </c>
      <c r="L632" s="8">
        <v>24.94</v>
      </c>
      <c r="M632" s="8">
        <v>18.28</v>
      </c>
      <c r="P632" s="8">
        <v>5.25</v>
      </c>
      <c r="Q632" s="8">
        <v>88.5</v>
      </c>
      <c r="V632" s="10" t="s">
        <v>113</v>
      </c>
      <c r="W632" s="10">
        <v>1937</v>
      </c>
      <c r="X632" s="10" t="s">
        <v>114</v>
      </c>
      <c r="Y632" s="10" t="s">
        <v>115</v>
      </c>
      <c r="Z632" s="12">
        <v>15</v>
      </c>
      <c r="AA632" s="13" t="s">
        <v>116</v>
      </c>
      <c r="AB632" s="8" t="s">
        <v>117</v>
      </c>
    </row>
    <row r="633" spans="1:28">
      <c r="A633" s="9" t="s">
        <v>119</v>
      </c>
      <c r="B633" s="8" t="s">
        <v>126</v>
      </c>
      <c r="C633" s="8" t="s">
        <v>127</v>
      </c>
      <c r="D633" s="8" t="s">
        <v>128</v>
      </c>
      <c r="I633" s="8">
        <v>25</v>
      </c>
      <c r="J633" s="20">
        <v>7.31</v>
      </c>
      <c r="L633" s="8">
        <v>32.43</v>
      </c>
      <c r="M633" s="8">
        <v>25.38</v>
      </c>
      <c r="P633" s="8">
        <v>1.22</v>
      </c>
      <c r="Q633" s="8">
        <v>17.600000000000001</v>
      </c>
      <c r="V633" s="10" t="s">
        <v>113</v>
      </c>
      <c r="W633" s="10">
        <v>1937</v>
      </c>
      <c r="X633" s="10" t="s">
        <v>114</v>
      </c>
      <c r="Y633" s="10" t="s">
        <v>115</v>
      </c>
      <c r="Z633" s="12">
        <v>15</v>
      </c>
      <c r="AA633" s="13" t="s">
        <v>116</v>
      </c>
      <c r="AB633" s="8" t="s">
        <v>117</v>
      </c>
    </row>
    <row r="634" spans="1:28">
      <c r="A634" s="9" t="s">
        <v>119</v>
      </c>
      <c r="B634" s="8" t="s">
        <v>126</v>
      </c>
      <c r="C634" s="8" t="s">
        <v>127</v>
      </c>
      <c r="D634" s="8" t="s">
        <v>128</v>
      </c>
      <c r="I634" s="8">
        <v>40</v>
      </c>
      <c r="J634" s="20">
        <v>6.76</v>
      </c>
      <c r="L634" s="8">
        <v>32.94</v>
      </c>
      <c r="M634" s="8">
        <v>25.84</v>
      </c>
      <c r="P634" s="8">
        <v>2.3199999999999998</v>
      </c>
      <c r="Q634" s="8">
        <v>33.4</v>
      </c>
      <c r="V634" s="10" t="s">
        <v>113</v>
      </c>
      <c r="W634" s="10">
        <v>1937</v>
      </c>
      <c r="X634" s="10" t="s">
        <v>114</v>
      </c>
      <c r="Y634" s="10" t="s">
        <v>115</v>
      </c>
      <c r="Z634" s="12">
        <v>15</v>
      </c>
      <c r="AA634" s="13" t="s">
        <v>116</v>
      </c>
      <c r="AB634" s="8" t="s">
        <v>117</v>
      </c>
    </row>
    <row r="635" spans="1:28">
      <c r="A635" s="9" t="s">
        <v>119</v>
      </c>
      <c r="B635" s="8" t="s">
        <v>126</v>
      </c>
      <c r="C635" s="8" t="s">
        <v>127</v>
      </c>
      <c r="D635" s="8" t="s">
        <v>128</v>
      </c>
      <c r="I635" s="8">
        <v>75</v>
      </c>
      <c r="J635" s="20">
        <v>6.68</v>
      </c>
      <c r="L635" s="8">
        <v>33.1</v>
      </c>
      <c r="M635" s="8">
        <v>25.98</v>
      </c>
      <c r="P635" s="8">
        <v>1.59</v>
      </c>
      <c r="Q635" s="8">
        <v>22.8</v>
      </c>
      <c r="V635" s="10" t="s">
        <v>113</v>
      </c>
      <c r="W635" s="10">
        <v>1937</v>
      </c>
      <c r="X635" s="10" t="s">
        <v>114</v>
      </c>
      <c r="Y635" s="10" t="s">
        <v>115</v>
      </c>
      <c r="Z635" s="12">
        <v>15</v>
      </c>
      <c r="AA635" s="13" t="s">
        <v>116</v>
      </c>
      <c r="AB635" s="8" t="s">
        <v>117</v>
      </c>
    </row>
    <row r="636" spans="1:28">
      <c r="A636" s="9" t="s">
        <v>119</v>
      </c>
      <c r="B636" s="8" t="s">
        <v>126</v>
      </c>
      <c r="C636" s="8" t="s">
        <v>127</v>
      </c>
      <c r="D636" s="8" t="s">
        <v>128</v>
      </c>
      <c r="I636" s="8">
        <v>100</v>
      </c>
      <c r="J636" s="20">
        <v>6.45</v>
      </c>
      <c r="L636" s="8">
        <v>33.119999999999997</v>
      </c>
      <c r="M636" s="8">
        <v>26.03</v>
      </c>
      <c r="P636" s="8">
        <v>0.49</v>
      </c>
      <c r="Q636" s="8">
        <v>0.7</v>
      </c>
      <c r="V636" s="10" t="s">
        <v>113</v>
      </c>
      <c r="W636" s="10">
        <v>1937</v>
      </c>
      <c r="X636" s="10" t="s">
        <v>114</v>
      </c>
      <c r="Y636" s="10" t="s">
        <v>115</v>
      </c>
      <c r="Z636" s="12">
        <v>15</v>
      </c>
      <c r="AA636" s="13" t="s">
        <v>116</v>
      </c>
      <c r="AB636" s="8" t="s">
        <v>117</v>
      </c>
    </row>
    <row r="637" spans="1:28">
      <c r="A637" s="9" t="s">
        <v>119</v>
      </c>
      <c r="B637" s="8" t="s">
        <v>129</v>
      </c>
      <c r="C637" s="8" t="s">
        <v>130</v>
      </c>
      <c r="D637" s="8" t="s">
        <v>131</v>
      </c>
      <c r="I637" s="8">
        <v>1</v>
      </c>
      <c r="J637" s="20">
        <v>20.93</v>
      </c>
      <c r="L637" s="8">
        <v>18.190000000000001</v>
      </c>
      <c r="M637" s="8">
        <v>11.82</v>
      </c>
      <c r="P637" s="8">
        <v>8.34</v>
      </c>
      <c r="Q637" s="8">
        <v>142</v>
      </c>
      <c r="V637" s="10" t="s">
        <v>113</v>
      </c>
      <c r="W637" s="10">
        <v>1937</v>
      </c>
      <c r="X637" s="10" t="s">
        <v>114</v>
      </c>
      <c r="Y637" s="10" t="s">
        <v>115</v>
      </c>
      <c r="Z637" s="12">
        <v>15</v>
      </c>
      <c r="AA637" s="13" t="s">
        <v>116</v>
      </c>
      <c r="AB637" s="8" t="s">
        <v>117</v>
      </c>
    </row>
    <row r="638" spans="1:28">
      <c r="A638" s="9" t="s">
        <v>119</v>
      </c>
      <c r="B638" s="8" t="s">
        <v>129</v>
      </c>
      <c r="C638" s="8" t="s">
        <v>130</v>
      </c>
      <c r="D638" s="8" t="s">
        <v>131</v>
      </c>
      <c r="I638" s="8">
        <v>10</v>
      </c>
      <c r="J638" s="20">
        <v>13.98</v>
      </c>
      <c r="L638" s="8">
        <v>25.93</v>
      </c>
      <c r="M638" s="8">
        <v>19.23</v>
      </c>
      <c r="P638" s="8">
        <v>5.0199999999999996</v>
      </c>
      <c r="Q638" s="8">
        <v>79.400000000000006</v>
      </c>
      <c r="V638" s="10" t="s">
        <v>113</v>
      </c>
      <c r="W638" s="10">
        <v>1937</v>
      </c>
      <c r="X638" s="10" t="s">
        <v>114</v>
      </c>
      <c r="Y638" s="10" t="s">
        <v>115</v>
      </c>
      <c r="Z638" s="12">
        <v>15</v>
      </c>
      <c r="AA638" s="13" t="s">
        <v>116</v>
      </c>
      <c r="AB638" s="8" t="s">
        <v>117</v>
      </c>
    </row>
    <row r="639" spans="1:28">
      <c r="A639" s="9" t="s">
        <v>119</v>
      </c>
      <c r="B639" s="8" t="s">
        <v>129</v>
      </c>
      <c r="C639" s="8" t="s">
        <v>130</v>
      </c>
      <c r="D639" s="8" t="s">
        <v>131</v>
      </c>
      <c r="I639" s="8">
        <v>20</v>
      </c>
      <c r="J639" s="20">
        <v>7.3</v>
      </c>
      <c r="L639" s="8">
        <v>32.119999999999997</v>
      </c>
      <c r="M639" s="8">
        <v>25.14</v>
      </c>
      <c r="P639" s="8">
        <v>0.21</v>
      </c>
      <c r="Q639" s="8">
        <v>0.3</v>
      </c>
      <c r="V639" s="10" t="s">
        <v>113</v>
      </c>
      <c r="W639" s="10">
        <v>1937</v>
      </c>
      <c r="X639" s="10" t="s">
        <v>114</v>
      </c>
      <c r="Y639" s="10" t="s">
        <v>115</v>
      </c>
      <c r="Z639" s="12">
        <v>15</v>
      </c>
      <c r="AA639" s="13" t="s">
        <v>116</v>
      </c>
      <c r="AB639" s="8" t="s">
        <v>117</v>
      </c>
    </row>
    <row r="640" spans="1:28">
      <c r="A640" s="9" t="s">
        <v>119</v>
      </c>
      <c r="B640" s="8" t="s">
        <v>134</v>
      </c>
      <c r="C640" s="8" t="s">
        <v>133</v>
      </c>
      <c r="D640" s="8" t="s">
        <v>132</v>
      </c>
      <c r="I640" s="8">
        <v>1</v>
      </c>
      <c r="J640" s="20">
        <v>21.15</v>
      </c>
      <c r="L640" s="8">
        <v>18.600000000000001</v>
      </c>
      <c r="M640" s="8">
        <v>12.08</v>
      </c>
      <c r="P640" s="8">
        <v>7.65</v>
      </c>
      <c r="Q640" s="8">
        <v>133</v>
      </c>
      <c r="V640" s="10" t="s">
        <v>113</v>
      </c>
      <c r="W640" s="10">
        <v>1937</v>
      </c>
      <c r="X640" s="10" t="s">
        <v>114</v>
      </c>
      <c r="Y640" s="10" t="s">
        <v>115</v>
      </c>
      <c r="Z640" s="12">
        <v>15</v>
      </c>
      <c r="AA640" s="13" t="s">
        <v>116</v>
      </c>
      <c r="AB640" s="8" t="s">
        <v>117</v>
      </c>
    </row>
    <row r="641" spans="1:28">
      <c r="A641" s="9" t="s">
        <v>119</v>
      </c>
      <c r="B641" s="8" t="s">
        <v>134</v>
      </c>
      <c r="C641" s="8" t="s">
        <v>133</v>
      </c>
      <c r="D641" s="8" t="s">
        <v>132</v>
      </c>
      <c r="I641" s="8">
        <v>10</v>
      </c>
      <c r="J641" s="20">
        <v>13.57</v>
      </c>
      <c r="L641" s="8">
        <v>26.08</v>
      </c>
      <c r="M641" s="8">
        <v>19.420000000000002</v>
      </c>
      <c r="P641" s="8">
        <v>5.8</v>
      </c>
      <c r="Q641" s="8">
        <v>91.3</v>
      </c>
      <c r="V641" s="10" t="s">
        <v>113</v>
      </c>
      <c r="W641" s="10">
        <v>1937</v>
      </c>
      <c r="X641" s="10" t="s">
        <v>114</v>
      </c>
      <c r="Y641" s="10" t="s">
        <v>115</v>
      </c>
      <c r="Z641" s="12">
        <v>15</v>
      </c>
      <c r="AA641" s="13" t="s">
        <v>116</v>
      </c>
      <c r="AB641" s="8" t="s">
        <v>117</v>
      </c>
    </row>
    <row r="642" spans="1:28">
      <c r="A642" s="9" t="s">
        <v>119</v>
      </c>
      <c r="B642" s="8" t="s">
        <v>134</v>
      </c>
      <c r="C642" s="8" t="s">
        <v>133</v>
      </c>
      <c r="D642" s="8" t="s">
        <v>132</v>
      </c>
      <c r="I642" s="8">
        <v>25</v>
      </c>
      <c r="J642" s="20">
        <v>7.22</v>
      </c>
      <c r="L642" s="8">
        <v>32.450000000000003</v>
      </c>
      <c r="M642" s="8">
        <v>25.4</v>
      </c>
      <c r="P642" s="8">
        <v>1.32</v>
      </c>
      <c r="Q642" s="8">
        <v>19.100000000000001</v>
      </c>
      <c r="V642" s="10" t="s">
        <v>113</v>
      </c>
      <c r="W642" s="10">
        <v>1937</v>
      </c>
      <c r="X642" s="10" t="s">
        <v>114</v>
      </c>
      <c r="Y642" s="10" t="s">
        <v>115</v>
      </c>
      <c r="Z642" s="12">
        <v>15</v>
      </c>
      <c r="AA642" s="13" t="s">
        <v>116</v>
      </c>
      <c r="AB642" s="8" t="s">
        <v>117</v>
      </c>
    </row>
    <row r="643" spans="1:28">
      <c r="A643" s="9" t="s">
        <v>119</v>
      </c>
      <c r="B643" s="8" t="s">
        <v>134</v>
      </c>
      <c r="C643" s="8" t="s">
        <v>133</v>
      </c>
      <c r="D643" s="8" t="s">
        <v>132</v>
      </c>
      <c r="I643" s="8">
        <v>40</v>
      </c>
      <c r="J643" s="20">
        <v>6.8</v>
      </c>
      <c r="L643" s="8">
        <v>25.86</v>
      </c>
      <c r="M643" s="8">
        <v>25.86</v>
      </c>
      <c r="P643" s="8">
        <v>2.7</v>
      </c>
      <c r="Q643" s="8">
        <v>38.9</v>
      </c>
      <c r="V643" s="10" t="s">
        <v>113</v>
      </c>
      <c r="W643" s="10">
        <v>1937</v>
      </c>
      <c r="X643" s="10" t="s">
        <v>114</v>
      </c>
      <c r="Y643" s="10" t="s">
        <v>115</v>
      </c>
      <c r="Z643" s="12">
        <v>15</v>
      </c>
      <c r="AA643" s="13" t="s">
        <v>116</v>
      </c>
      <c r="AB643" s="8" t="s">
        <v>117</v>
      </c>
    </row>
    <row r="644" spans="1:28">
      <c r="A644" s="9" t="s">
        <v>119</v>
      </c>
      <c r="B644" s="8" t="s">
        <v>134</v>
      </c>
      <c r="C644" s="8" t="s">
        <v>133</v>
      </c>
      <c r="D644" s="8" t="s">
        <v>132</v>
      </c>
      <c r="I644" s="8">
        <v>60</v>
      </c>
      <c r="J644" s="20">
        <v>6.53</v>
      </c>
      <c r="L644" s="8">
        <v>26.02</v>
      </c>
      <c r="M644" s="8">
        <v>26.02</v>
      </c>
      <c r="P644" s="8">
        <v>3.56</v>
      </c>
      <c r="Q644" s="8">
        <v>51</v>
      </c>
      <c r="V644" s="10" t="s">
        <v>113</v>
      </c>
      <c r="W644" s="10">
        <v>1937</v>
      </c>
      <c r="X644" s="10" t="s">
        <v>114</v>
      </c>
      <c r="Y644" s="10" t="s">
        <v>115</v>
      </c>
      <c r="Z644" s="12">
        <v>15</v>
      </c>
      <c r="AA644" s="13" t="s">
        <v>116</v>
      </c>
      <c r="AB644" s="8" t="s">
        <v>117</v>
      </c>
    </row>
    <row r="645" spans="1:28">
      <c r="A645" s="9" t="s">
        <v>135</v>
      </c>
      <c r="B645" s="8" t="s">
        <v>136</v>
      </c>
      <c r="C645" s="8" t="s">
        <v>137</v>
      </c>
      <c r="D645" s="8" t="s">
        <v>138</v>
      </c>
      <c r="I645" s="8">
        <v>1</v>
      </c>
      <c r="J645" s="20">
        <v>21.29</v>
      </c>
      <c r="L645" s="8">
        <v>18.04</v>
      </c>
      <c r="M645" s="8">
        <v>11.62</v>
      </c>
      <c r="P645" s="8">
        <v>6.9</v>
      </c>
      <c r="Q645" s="8">
        <v>118.5</v>
      </c>
      <c r="V645" s="10" t="s">
        <v>113</v>
      </c>
      <c r="W645" s="10">
        <v>1937</v>
      </c>
      <c r="X645" s="10" t="s">
        <v>114</v>
      </c>
      <c r="Y645" s="10" t="s">
        <v>115</v>
      </c>
      <c r="Z645" s="12">
        <v>15</v>
      </c>
      <c r="AA645" s="13" t="s">
        <v>116</v>
      </c>
      <c r="AB645" s="8" t="s">
        <v>117</v>
      </c>
    </row>
    <row r="646" spans="1:28">
      <c r="A646" s="9" t="s">
        <v>135</v>
      </c>
      <c r="B646" s="8" t="s">
        <v>136</v>
      </c>
      <c r="C646" s="8" t="s">
        <v>137</v>
      </c>
      <c r="D646" s="8" t="s">
        <v>138</v>
      </c>
      <c r="I646" s="8">
        <v>10</v>
      </c>
      <c r="J646" s="20">
        <v>14.12</v>
      </c>
      <c r="L646" s="8">
        <v>25.68</v>
      </c>
      <c r="M646" s="8">
        <v>19.02</v>
      </c>
      <c r="P646" s="8">
        <v>6.25</v>
      </c>
      <c r="Q646" s="8">
        <v>99</v>
      </c>
      <c r="V646" s="10" t="s">
        <v>113</v>
      </c>
      <c r="W646" s="10">
        <v>1937</v>
      </c>
      <c r="X646" s="10" t="s">
        <v>114</v>
      </c>
      <c r="Y646" s="10" t="s">
        <v>115</v>
      </c>
      <c r="Z646" s="12">
        <v>15</v>
      </c>
      <c r="AA646" s="13" t="s">
        <v>116</v>
      </c>
      <c r="AB646" s="8" t="s">
        <v>117</v>
      </c>
    </row>
    <row r="647" spans="1:28">
      <c r="A647" s="9" t="s">
        <v>135</v>
      </c>
      <c r="B647" s="8" t="s">
        <v>136</v>
      </c>
      <c r="C647" s="8" t="s">
        <v>137</v>
      </c>
      <c r="D647" s="8" t="s">
        <v>138</v>
      </c>
      <c r="I647" s="8">
        <v>25</v>
      </c>
      <c r="J647" s="20">
        <v>7.12</v>
      </c>
      <c r="L647" s="8">
        <v>32.5</v>
      </c>
      <c r="M647" s="8">
        <v>25.45</v>
      </c>
      <c r="P647" s="8">
        <v>1.75</v>
      </c>
      <c r="Q647" s="8">
        <v>25.2</v>
      </c>
      <c r="V647" s="10" t="s">
        <v>113</v>
      </c>
      <c r="W647" s="10">
        <v>1937</v>
      </c>
      <c r="X647" s="10" t="s">
        <v>114</v>
      </c>
      <c r="Y647" s="10" t="s">
        <v>115</v>
      </c>
      <c r="Z647" s="12">
        <v>15</v>
      </c>
      <c r="AA647" s="13" t="s">
        <v>116</v>
      </c>
      <c r="AB647" s="8" t="s">
        <v>117</v>
      </c>
    </row>
    <row r="648" spans="1:28">
      <c r="A648" s="9" t="s">
        <v>135</v>
      </c>
      <c r="B648" s="8" t="s">
        <v>136</v>
      </c>
      <c r="C648" s="8" t="s">
        <v>137</v>
      </c>
      <c r="D648" s="8" t="s">
        <v>138</v>
      </c>
      <c r="I648" s="8">
        <v>40</v>
      </c>
      <c r="J648" s="20">
        <v>6.72</v>
      </c>
      <c r="L648" s="8">
        <v>32.950000000000003</v>
      </c>
      <c r="M648" s="8">
        <v>25.87</v>
      </c>
      <c r="P648" s="8">
        <v>3.61</v>
      </c>
      <c r="Q648" s="8">
        <v>51.8</v>
      </c>
      <c r="V648" s="10" t="s">
        <v>113</v>
      </c>
      <c r="W648" s="10">
        <v>1937</v>
      </c>
      <c r="X648" s="10" t="s">
        <v>114</v>
      </c>
      <c r="Y648" s="10" t="s">
        <v>115</v>
      </c>
      <c r="Z648" s="12">
        <v>15</v>
      </c>
      <c r="AA648" s="13" t="s">
        <v>116</v>
      </c>
      <c r="AB648" s="8" t="s">
        <v>117</v>
      </c>
    </row>
    <row r="649" spans="1:28">
      <c r="A649" s="9" t="s">
        <v>135</v>
      </c>
      <c r="B649" s="8" t="s">
        <v>136</v>
      </c>
      <c r="C649" s="8" t="s">
        <v>137</v>
      </c>
      <c r="D649" s="8" t="s">
        <v>138</v>
      </c>
      <c r="I649" s="8">
        <v>75</v>
      </c>
      <c r="J649" s="20">
        <v>6.57</v>
      </c>
      <c r="L649" s="8">
        <v>33.24</v>
      </c>
      <c r="M649" s="8">
        <v>26.12</v>
      </c>
      <c r="P649" s="8">
        <v>4.54</v>
      </c>
      <c r="Q649" s="8">
        <v>65.099999999999994</v>
      </c>
      <c r="V649" s="10" t="s">
        <v>113</v>
      </c>
      <c r="W649" s="10">
        <v>1937</v>
      </c>
      <c r="X649" s="10" t="s">
        <v>114</v>
      </c>
      <c r="Y649" s="10" t="s">
        <v>115</v>
      </c>
      <c r="Z649" s="12">
        <v>15</v>
      </c>
      <c r="AA649" s="13" t="s">
        <v>116</v>
      </c>
      <c r="AB649" s="8" t="s">
        <v>117</v>
      </c>
    </row>
    <row r="650" spans="1:28">
      <c r="A650" s="9" t="s">
        <v>135</v>
      </c>
      <c r="B650" s="8" t="s">
        <v>136</v>
      </c>
      <c r="C650" s="8" t="s">
        <v>137</v>
      </c>
      <c r="D650" s="8" t="s">
        <v>138</v>
      </c>
      <c r="I650" s="8">
        <v>98</v>
      </c>
      <c r="J650" s="20">
        <v>6.38</v>
      </c>
      <c r="L650" s="8">
        <v>33.4</v>
      </c>
      <c r="M650" s="8">
        <v>26.26</v>
      </c>
      <c r="P650" s="8">
        <v>4.66</v>
      </c>
      <c r="Q650" s="8">
        <v>66.400000000000006</v>
      </c>
      <c r="V650" s="10" t="s">
        <v>113</v>
      </c>
      <c r="W650" s="10">
        <v>1937</v>
      </c>
      <c r="X650" s="10" t="s">
        <v>114</v>
      </c>
      <c r="Y650" s="10" t="s">
        <v>115</v>
      </c>
      <c r="Z650" s="12">
        <v>15</v>
      </c>
      <c r="AA650" s="13" t="s">
        <v>116</v>
      </c>
      <c r="AB650" s="8" t="s">
        <v>117</v>
      </c>
    </row>
    <row r="651" spans="1:28">
      <c r="A651" s="9" t="s">
        <v>135</v>
      </c>
      <c r="B651" s="8" t="s">
        <v>125</v>
      </c>
      <c r="C651" s="8" t="s">
        <v>139</v>
      </c>
      <c r="D651" s="8" t="s">
        <v>140</v>
      </c>
      <c r="I651" s="8">
        <v>1</v>
      </c>
      <c r="J651" s="20">
        <v>21.32</v>
      </c>
      <c r="L651" s="8">
        <v>16.91</v>
      </c>
      <c r="M651" s="8">
        <v>10.77</v>
      </c>
      <c r="P651" s="8">
        <v>6.67</v>
      </c>
      <c r="Q651" s="8">
        <v>114.4</v>
      </c>
      <c r="V651" s="10" t="s">
        <v>113</v>
      </c>
      <c r="W651" s="10">
        <v>1937</v>
      </c>
      <c r="X651" s="10" t="s">
        <v>114</v>
      </c>
      <c r="Y651" s="10" t="s">
        <v>115</v>
      </c>
      <c r="Z651" s="12">
        <v>15</v>
      </c>
      <c r="AA651" s="13" t="s">
        <v>116</v>
      </c>
      <c r="AB651" s="8" t="s">
        <v>117</v>
      </c>
    </row>
    <row r="652" spans="1:28">
      <c r="A652" s="9" t="s">
        <v>135</v>
      </c>
      <c r="B652" s="8" t="s">
        <v>125</v>
      </c>
      <c r="C652" s="8" t="s">
        <v>139</v>
      </c>
      <c r="D652" s="8" t="s">
        <v>140</v>
      </c>
      <c r="I652" s="8">
        <v>10</v>
      </c>
      <c r="J652" s="20" t="s">
        <v>18</v>
      </c>
      <c r="L652" s="8">
        <v>26.85</v>
      </c>
      <c r="M652" s="8" t="s">
        <v>18</v>
      </c>
      <c r="P652" s="8">
        <v>6.04</v>
      </c>
      <c r="Q652" s="8" t="s">
        <v>18</v>
      </c>
      <c r="V652" s="10" t="s">
        <v>113</v>
      </c>
      <c r="W652" s="10">
        <v>1937</v>
      </c>
      <c r="X652" s="10" t="s">
        <v>114</v>
      </c>
      <c r="Y652" s="10" t="s">
        <v>115</v>
      </c>
      <c r="Z652" s="12">
        <v>15</v>
      </c>
      <c r="AA652" s="13" t="s">
        <v>116</v>
      </c>
      <c r="AB652" s="8" t="s">
        <v>117</v>
      </c>
    </row>
    <row r="653" spans="1:28">
      <c r="A653" s="9" t="s">
        <v>135</v>
      </c>
      <c r="B653" s="8" t="s">
        <v>125</v>
      </c>
      <c r="C653" s="8" t="s">
        <v>139</v>
      </c>
      <c r="D653" s="8" t="s">
        <v>140</v>
      </c>
      <c r="I653" s="8">
        <v>25</v>
      </c>
      <c r="J653" s="20">
        <v>6.94</v>
      </c>
      <c r="L653" s="8">
        <v>32.520000000000003</v>
      </c>
      <c r="M653" s="8">
        <v>25.5</v>
      </c>
      <c r="P653" s="8">
        <v>2.72</v>
      </c>
      <c r="Q653" s="8">
        <v>39.1</v>
      </c>
      <c r="V653" s="10" t="s">
        <v>113</v>
      </c>
      <c r="W653" s="10">
        <v>1937</v>
      </c>
      <c r="X653" s="10" t="s">
        <v>114</v>
      </c>
      <c r="Y653" s="10" t="s">
        <v>115</v>
      </c>
      <c r="Z653" s="12">
        <v>15</v>
      </c>
      <c r="AA653" s="13" t="s">
        <v>116</v>
      </c>
      <c r="AB653" s="8" t="s">
        <v>117</v>
      </c>
    </row>
    <row r="654" spans="1:28">
      <c r="A654" s="9" t="s">
        <v>135</v>
      </c>
      <c r="B654" s="8" t="s">
        <v>125</v>
      </c>
      <c r="C654" s="8" t="s">
        <v>139</v>
      </c>
      <c r="D654" s="8" t="s">
        <v>140</v>
      </c>
      <c r="I654" s="8">
        <v>40</v>
      </c>
      <c r="J654" s="20">
        <v>6.78</v>
      </c>
      <c r="L654" s="8">
        <v>32.86</v>
      </c>
      <c r="M654" s="8">
        <v>25.78</v>
      </c>
      <c r="P654" s="8">
        <v>3.85</v>
      </c>
      <c r="Q654" s="8">
        <v>55.3</v>
      </c>
      <c r="V654" s="10" t="s">
        <v>113</v>
      </c>
      <c r="W654" s="10">
        <v>1937</v>
      </c>
      <c r="X654" s="10" t="s">
        <v>114</v>
      </c>
      <c r="Y654" s="10" t="s">
        <v>115</v>
      </c>
      <c r="Z654" s="12">
        <v>15</v>
      </c>
      <c r="AA654" s="13" t="s">
        <v>116</v>
      </c>
      <c r="AB654" s="8" t="s">
        <v>117</v>
      </c>
    </row>
    <row r="655" spans="1:28">
      <c r="A655" s="9" t="s">
        <v>135</v>
      </c>
      <c r="B655" s="8" t="s">
        <v>125</v>
      </c>
      <c r="C655" s="8" t="s">
        <v>139</v>
      </c>
      <c r="D655" s="8" t="s">
        <v>140</v>
      </c>
      <c r="I655" s="8">
        <v>75</v>
      </c>
      <c r="J655" s="20">
        <v>6.48</v>
      </c>
      <c r="L655" s="8">
        <v>33.19</v>
      </c>
      <c r="M655" s="8">
        <v>26.09</v>
      </c>
      <c r="P655" s="8">
        <v>4.54</v>
      </c>
      <c r="Q655" s="8">
        <v>64.900000000000006</v>
      </c>
      <c r="V655" s="10" t="s">
        <v>113</v>
      </c>
      <c r="W655" s="10">
        <v>1937</v>
      </c>
      <c r="X655" s="10" t="s">
        <v>114</v>
      </c>
      <c r="Y655" s="10" t="s">
        <v>115</v>
      </c>
      <c r="Z655" s="12">
        <v>15</v>
      </c>
      <c r="AA655" s="13" t="s">
        <v>116</v>
      </c>
      <c r="AB655" s="8" t="s">
        <v>117</v>
      </c>
    </row>
    <row r="656" spans="1:28">
      <c r="A656" s="9" t="s">
        <v>135</v>
      </c>
      <c r="B656" s="8" t="s">
        <v>125</v>
      </c>
      <c r="C656" s="8" t="s">
        <v>139</v>
      </c>
      <c r="D656" s="8" t="s">
        <v>140</v>
      </c>
      <c r="I656" s="8">
        <v>100</v>
      </c>
      <c r="J656" s="20">
        <v>6.32</v>
      </c>
      <c r="L656" s="8">
        <v>33.299999999999997</v>
      </c>
      <c r="M656" s="8">
        <v>26.18</v>
      </c>
      <c r="P656" s="8">
        <v>4.6399999999999997</v>
      </c>
      <c r="Q656" s="8">
        <v>66.099999999999994</v>
      </c>
      <c r="V656" s="10" t="s">
        <v>113</v>
      </c>
      <c r="W656" s="10">
        <v>1937</v>
      </c>
      <c r="X656" s="10" t="s">
        <v>114</v>
      </c>
      <c r="Y656" s="10" t="s">
        <v>115</v>
      </c>
      <c r="Z656" s="12">
        <v>15</v>
      </c>
      <c r="AA656" s="13" t="s">
        <v>116</v>
      </c>
      <c r="AB656" s="8" t="s">
        <v>117</v>
      </c>
    </row>
    <row r="657" spans="1:28">
      <c r="A657" s="9" t="s">
        <v>135</v>
      </c>
      <c r="B657" s="8" t="s">
        <v>141</v>
      </c>
      <c r="C657" s="8" t="s">
        <v>142</v>
      </c>
      <c r="D657" s="8" t="s">
        <v>143</v>
      </c>
      <c r="I657" s="8">
        <v>1</v>
      </c>
      <c r="J657" s="20">
        <v>20.91</v>
      </c>
      <c r="L657" s="8">
        <v>17.57</v>
      </c>
      <c r="M657" s="8">
        <v>11.46</v>
      </c>
      <c r="P657" s="8">
        <v>6.91</v>
      </c>
      <c r="Q657" s="8">
        <v>117.6</v>
      </c>
      <c r="V657" s="10" t="s">
        <v>113</v>
      </c>
      <c r="W657" s="10">
        <v>1937</v>
      </c>
      <c r="X657" s="10" t="s">
        <v>114</v>
      </c>
      <c r="Y657" s="10" t="s">
        <v>115</v>
      </c>
      <c r="Z657" s="12">
        <v>15</v>
      </c>
      <c r="AA657" s="13" t="s">
        <v>116</v>
      </c>
      <c r="AB657" s="8" t="s">
        <v>117</v>
      </c>
    </row>
    <row r="658" spans="1:28">
      <c r="A658" s="9" t="s">
        <v>135</v>
      </c>
      <c r="B658" s="8" t="s">
        <v>141</v>
      </c>
      <c r="C658" s="8" t="s">
        <v>142</v>
      </c>
      <c r="D658" s="8" t="s">
        <v>143</v>
      </c>
      <c r="I658" s="8">
        <v>10</v>
      </c>
      <c r="J658" s="20">
        <v>10.32</v>
      </c>
      <c r="L658" s="8">
        <v>27.86</v>
      </c>
      <c r="M658" s="8">
        <v>21.37</v>
      </c>
      <c r="P658" s="8">
        <v>5.68</v>
      </c>
      <c r="Q658" s="8">
        <v>85</v>
      </c>
      <c r="V658" s="10" t="s">
        <v>113</v>
      </c>
      <c r="W658" s="10">
        <v>1937</v>
      </c>
      <c r="X658" s="10" t="s">
        <v>114</v>
      </c>
      <c r="Y658" s="10" t="s">
        <v>115</v>
      </c>
      <c r="Z658" s="12">
        <v>15</v>
      </c>
      <c r="AA658" s="13" t="s">
        <v>116</v>
      </c>
      <c r="AB658" s="8" t="s">
        <v>117</v>
      </c>
    </row>
    <row r="659" spans="1:28">
      <c r="A659" s="9" t="s">
        <v>135</v>
      </c>
      <c r="B659" s="8" t="s">
        <v>141</v>
      </c>
      <c r="C659" s="8" t="s">
        <v>142</v>
      </c>
      <c r="D659" s="8" t="s">
        <v>143</v>
      </c>
      <c r="I659" s="8">
        <v>25</v>
      </c>
      <c r="J659" s="20">
        <v>6.83</v>
      </c>
      <c r="L659" s="8">
        <v>32.659999999999997</v>
      </c>
      <c r="M659" s="8">
        <v>25.62</v>
      </c>
      <c r="P659" s="8">
        <v>3.62</v>
      </c>
      <c r="Q659" s="8">
        <v>52</v>
      </c>
      <c r="V659" s="10" t="s">
        <v>113</v>
      </c>
      <c r="W659" s="10">
        <v>1937</v>
      </c>
      <c r="X659" s="10" t="s">
        <v>114</v>
      </c>
      <c r="Y659" s="10" t="s">
        <v>115</v>
      </c>
      <c r="Z659" s="12">
        <v>15</v>
      </c>
      <c r="AA659" s="13" t="s">
        <v>116</v>
      </c>
      <c r="AB659" s="8" t="s">
        <v>117</v>
      </c>
    </row>
    <row r="660" spans="1:28">
      <c r="A660" s="9" t="s">
        <v>135</v>
      </c>
      <c r="B660" s="8" t="s">
        <v>141</v>
      </c>
      <c r="C660" s="8" t="s">
        <v>142</v>
      </c>
      <c r="D660" s="8" t="s">
        <v>143</v>
      </c>
      <c r="I660" s="8">
        <v>40</v>
      </c>
      <c r="J660" s="20">
        <v>6.53</v>
      </c>
      <c r="L660" s="8">
        <v>33.119999999999997</v>
      </c>
      <c r="M660" s="8">
        <v>26.03</v>
      </c>
      <c r="P660" s="8">
        <v>4.42</v>
      </c>
      <c r="Q660" s="8">
        <v>63.4</v>
      </c>
      <c r="V660" s="10" t="s">
        <v>113</v>
      </c>
      <c r="W660" s="10">
        <v>1937</v>
      </c>
      <c r="X660" s="10" t="s">
        <v>114</v>
      </c>
      <c r="Y660" s="10" t="s">
        <v>115</v>
      </c>
      <c r="Z660" s="12">
        <v>15</v>
      </c>
      <c r="AA660" s="13" t="s">
        <v>116</v>
      </c>
      <c r="AB660" s="8" t="s">
        <v>117</v>
      </c>
    </row>
    <row r="661" spans="1:28">
      <c r="A661" s="9" t="s">
        <v>135</v>
      </c>
      <c r="B661" s="8" t="s">
        <v>141</v>
      </c>
      <c r="C661" s="8" t="s">
        <v>142</v>
      </c>
      <c r="D661" s="8" t="s">
        <v>143</v>
      </c>
      <c r="I661" s="8">
        <v>75</v>
      </c>
      <c r="J661" s="20">
        <v>6.4</v>
      </c>
      <c r="L661" s="8">
        <v>33.28</v>
      </c>
      <c r="M661" s="8">
        <v>26.17</v>
      </c>
      <c r="P661" s="8">
        <v>4.76</v>
      </c>
      <c r="Q661" s="8">
        <v>68</v>
      </c>
      <c r="V661" s="10" t="s">
        <v>113</v>
      </c>
      <c r="W661" s="10">
        <v>1937</v>
      </c>
      <c r="X661" s="10" t="s">
        <v>114</v>
      </c>
      <c r="Y661" s="10" t="s">
        <v>115</v>
      </c>
      <c r="Z661" s="12">
        <v>15</v>
      </c>
      <c r="AA661" s="13" t="s">
        <v>116</v>
      </c>
      <c r="AB661" s="8" t="s">
        <v>117</v>
      </c>
    </row>
    <row r="662" spans="1:28">
      <c r="A662" s="9" t="s">
        <v>135</v>
      </c>
      <c r="B662" s="8" t="s">
        <v>141</v>
      </c>
      <c r="C662" s="8" t="s">
        <v>142</v>
      </c>
      <c r="D662" s="8" t="s">
        <v>143</v>
      </c>
      <c r="I662" s="8">
        <v>120</v>
      </c>
      <c r="J662" s="20">
        <v>6.29</v>
      </c>
      <c r="L662" s="8">
        <v>33.31</v>
      </c>
      <c r="M662" s="8">
        <v>26.2</v>
      </c>
      <c r="P662" s="8">
        <v>4.8600000000000003</v>
      </c>
      <c r="Q662" s="8">
        <v>69.3</v>
      </c>
      <c r="V662" s="10" t="s">
        <v>113</v>
      </c>
      <c r="W662" s="10">
        <v>1937</v>
      </c>
      <c r="X662" s="10" t="s">
        <v>114</v>
      </c>
      <c r="Y662" s="10" t="s">
        <v>115</v>
      </c>
      <c r="Z662" s="12">
        <v>15</v>
      </c>
      <c r="AA662" s="13" t="s">
        <v>116</v>
      </c>
      <c r="AB662" s="8" t="s">
        <v>117</v>
      </c>
    </row>
    <row r="663" spans="1:28">
      <c r="A663" s="9" t="s">
        <v>135</v>
      </c>
      <c r="B663" s="8" t="s">
        <v>144</v>
      </c>
      <c r="C663" s="8" t="s">
        <v>145</v>
      </c>
      <c r="D663" s="8" t="s">
        <v>146</v>
      </c>
      <c r="I663" s="8">
        <v>1</v>
      </c>
      <c r="J663" s="20">
        <v>20.67</v>
      </c>
      <c r="L663" s="8">
        <v>17.59</v>
      </c>
      <c r="M663" s="8">
        <v>11.43</v>
      </c>
      <c r="P663" s="8">
        <v>6.81</v>
      </c>
      <c r="Q663" s="8">
        <v>115.4</v>
      </c>
      <c r="V663" s="10" t="s">
        <v>113</v>
      </c>
      <c r="W663" s="10">
        <v>1937</v>
      </c>
      <c r="X663" s="10" t="s">
        <v>114</v>
      </c>
      <c r="Y663" s="10" t="s">
        <v>115</v>
      </c>
      <c r="Z663" s="12">
        <v>15</v>
      </c>
      <c r="AA663" s="13" t="s">
        <v>116</v>
      </c>
      <c r="AB663" s="8" t="s">
        <v>117</v>
      </c>
    </row>
    <row r="664" spans="1:28">
      <c r="A664" s="9" t="s">
        <v>135</v>
      </c>
      <c r="B664" s="8" t="s">
        <v>144</v>
      </c>
      <c r="C664" s="8" t="s">
        <v>145</v>
      </c>
      <c r="D664" s="8" t="s">
        <v>146</v>
      </c>
      <c r="I664" s="8">
        <v>10</v>
      </c>
      <c r="J664" s="20">
        <v>12.02</v>
      </c>
      <c r="L664" s="8">
        <v>24.6</v>
      </c>
      <c r="M664" s="8">
        <v>18.57</v>
      </c>
      <c r="P664" s="8">
        <v>6.19</v>
      </c>
      <c r="Q664" s="8">
        <v>93.6</v>
      </c>
      <c r="V664" s="10" t="s">
        <v>113</v>
      </c>
      <c r="W664" s="10">
        <v>1937</v>
      </c>
      <c r="X664" s="10" t="s">
        <v>114</v>
      </c>
      <c r="Y664" s="10" t="s">
        <v>115</v>
      </c>
      <c r="Z664" s="12">
        <v>15</v>
      </c>
      <c r="AA664" s="13" t="s">
        <v>116</v>
      </c>
      <c r="AB664" s="8" t="s">
        <v>117</v>
      </c>
    </row>
    <row r="665" spans="1:28">
      <c r="A665" s="9" t="s">
        <v>135</v>
      </c>
      <c r="B665" s="8" t="s">
        <v>144</v>
      </c>
      <c r="C665" s="8" t="s">
        <v>145</v>
      </c>
      <c r="D665" s="8" t="s">
        <v>146</v>
      </c>
      <c r="I665" s="8">
        <v>25</v>
      </c>
      <c r="J665" s="20">
        <v>5.51</v>
      </c>
      <c r="L665" s="8">
        <v>33.299999999999997</v>
      </c>
      <c r="M665" s="8">
        <v>26.28</v>
      </c>
      <c r="P665" s="8">
        <v>6.04</v>
      </c>
      <c r="Q665" s="8">
        <v>84.6</v>
      </c>
      <c r="V665" s="10" t="s">
        <v>113</v>
      </c>
      <c r="W665" s="10">
        <v>1937</v>
      </c>
      <c r="X665" s="10" t="s">
        <v>114</v>
      </c>
      <c r="Y665" s="10" t="s">
        <v>115</v>
      </c>
      <c r="Z665" s="12">
        <v>15</v>
      </c>
      <c r="AA665" s="13" t="s">
        <v>116</v>
      </c>
      <c r="AB665" s="8" t="s">
        <v>117</v>
      </c>
    </row>
    <row r="666" spans="1:28">
      <c r="A666" s="9" t="s">
        <v>135</v>
      </c>
      <c r="B666" s="8" t="s">
        <v>144</v>
      </c>
      <c r="C666" s="8" t="s">
        <v>145</v>
      </c>
      <c r="D666" s="8" t="s">
        <v>146</v>
      </c>
      <c r="I666" s="8">
        <v>40</v>
      </c>
      <c r="J666" s="20">
        <v>5.92</v>
      </c>
      <c r="L666" s="8">
        <v>34.07</v>
      </c>
      <c r="M666" s="8">
        <v>26.85</v>
      </c>
      <c r="P666" s="8">
        <v>5.59</v>
      </c>
      <c r="Q666" s="8">
        <v>79.400000000000006</v>
      </c>
      <c r="V666" s="10" t="s">
        <v>113</v>
      </c>
      <c r="W666" s="10">
        <v>1937</v>
      </c>
      <c r="X666" s="10" t="s">
        <v>114</v>
      </c>
      <c r="Y666" s="10" t="s">
        <v>115</v>
      </c>
      <c r="Z666" s="12">
        <v>15</v>
      </c>
      <c r="AA666" s="13" t="s">
        <v>116</v>
      </c>
      <c r="AB666" s="8" t="s">
        <v>117</v>
      </c>
    </row>
    <row r="667" spans="1:28">
      <c r="A667" s="9" t="s">
        <v>135</v>
      </c>
      <c r="B667" s="8" t="s">
        <v>144</v>
      </c>
      <c r="C667" s="8" t="s">
        <v>145</v>
      </c>
      <c r="D667" s="8" t="s">
        <v>146</v>
      </c>
      <c r="I667" s="8">
        <v>75</v>
      </c>
      <c r="J667" s="20">
        <v>6.58</v>
      </c>
      <c r="L667" s="8">
        <v>34.64</v>
      </c>
      <c r="M667" s="8">
        <v>27.2</v>
      </c>
      <c r="P667" s="8">
        <v>5.43</v>
      </c>
      <c r="Q667" s="8">
        <v>78.900000000000006</v>
      </c>
      <c r="V667" s="10" t="s">
        <v>113</v>
      </c>
      <c r="W667" s="10">
        <v>1937</v>
      </c>
      <c r="X667" s="10" t="s">
        <v>114</v>
      </c>
      <c r="Y667" s="10" t="s">
        <v>115</v>
      </c>
      <c r="Z667" s="12">
        <v>15</v>
      </c>
      <c r="AA667" s="13" t="s">
        <v>116</v>
      </c>
      <c r="AB667" s="8" t="s">
        <v>117</v>
      </c>
    </row>
    <row r="668" spans="1:28">
      <c r="A668" s="9" t="s">
        <v>135</v>
      </c>
      <c r="B668" s="8" t="s">
        <v>144</v>
      </c>
      <c r="C668" s="8" t="s">
        <v>145</v>
      </c>
      <c r="D668" s="8" t="s">
        <v>146</v>
      </c>
      <c r="I668" s="8">
        <v>100</v>
      </c>
      <c r="J668" s="20">
        <v>6.34</v>
      </c>
      <c r="L668" s="8">
        <v>34.78</v>
      </c>
      <c r="M668" s="8">
        <v>27.36</v>
      </c>
      <c r="P668" s="8">
        <v>5.66</v>
      </c>
      <c r="Q668" s="8">
        <v>81.7</v>
      </c>
      <c r="V668" s="10" t="s">
        <v>113</v>
      </c>
      <c r="W668" s="10">
        <v>1937</v>
      </c>
      <c r="X668" s="10" t="s">
        <v>114</v>
      </c>
      <c r="Y668" s="10" t="s">
        <v>115</v>
      </c>
      <c r="Z668" s="12">
        <v>15</v>
      </c>
      <c r="AA668" s="13" t="s">
        <v>116</v>
      </c>
      <c r="AB668" s="8" t="s">
        <v>117</v>
      </c>
    </row>
    <row r="669" spans="1:28">
      <c r="A669" s="9" t="s">
        <v>135</v>
      </c>
      <c r="B669" s="8" t="s">
        <v>144</v>
      </c>
      <c r="C669" s="8" t="s">
        <v>145</v>
      </c>
      <c r="D669" s="8" t="s">
        <v>146</v>
      </c>
      <c r="I669" s="8">
        <v>150</v>
      </c>
      <c r="J669" s="20">
        <v>6.08</v>
      </c>
      <c r="L669" s="8">
        <v>34.79</v>
      </c>
      <c r="M669" s="8">
        <v>27.4</v>
      </c>
      <c r="P669" s="8">
        <v>5.73</v>
      </c>
      <c r="Q669" s="8">
        <v>82.2</v>
      </c>
      <c r="V669" s="10" t="s">
        <v>113</v>
      </c>
      <c r="W669" s="10">
        <v>1937</v>
      </c>
      <c r="X669" s="10" t="s">
        <v>114</v>
      </c>
      <c r="Y669" s="10" t="s">
        <v>115</v>
      </c>
      <c r="Z669" s="12">
        <v>15</v>
      </c>
      <c r="AA669" s="13" t="s">
        <v>116</v>
      </c>
      <c r="AB669" s="8" t="s">
        <v>117</v>
      </c>
    </row>
    <row r="670" spans="1:28">
      <c r="A670" s="9" t="s">
        <v>135</v>
      </c>
      <c r="B670" s="8" t="s">
        <v>144</v>
      </c>
      <c r="C670" s="8" t="s">
        <v>145</v>
      </c>
      <c r="D670" s="8" t="s">
        <v>146</v>
      </c>
      <c r="I670" s="8">
        <v>200</v>
      </c>
      <c r="J670" s="20">
        <v>5.97</v>
      </c>
      <c r="L670" s="8">
        <v>34.78</v>
      </c>
      <c r="M670" s="8">
        <v>27.4</v>
      </c>
      <c r="P670" s="8">
        <v>5.67</v>
      </c>
      <c r="Q670" s="8">
        <v>81.2</v>
      </c>
      <c r="V670" s="10" t="s">
        <v>113</v>
      </c>
      <c r="W670" s="10">
        <v>1937</v>
      </c>
      <c r="X670" s="10" t="s">
        <v>114</v>
      </c>
      <c r="Y670" s="10" t="s">
        <v>115</v>
      </c>
      <c r="Z670" s="12">
        <v>15</v>
      </c>
      <c r="AA670" s="13" t="s">
        <v>116</v>
      </c>
      <c r="AB670" s="8" t="s">
        <v>117</v>
      </c>
    </row>
    <row r="671" spans="1:28">
      <c r="A671" s="9" t="s">
        <v>147</v>
      </c>
      <c r="B671" s="8" t="s">
        <v>148</v>
      </c>
      <c r="C671" s="8" t="s">
        <v>149</v>
      </c>
      <c r="D671" s="8" t="s">
        <v>150</v>
      </c>
      <c r="I671" s="8">
        <v>1</v>
      </c>
      <c r="J671" s="20">
        <v>15.45</v>
      </c>
      <c r="L671" s="8">
        <v>0.21</v>
      </c>
      <c r="M671" s="8" t="s">
        <v>18</v>
      </c>
      <c r="P671" s="8">
        <v>7.39</v>
      </c>
      <c r="Q671" s="8">
        <v>103.2</v>
      </c>
      <c r="V671" s="10" t="s">
        <v>113</v>
      </c>
      <c r="W671" s="10">
        <v>1937</v>
      </c>
      <c r="X671" s="10" t="s">
        <v>114</v>
      </c>
      <c r="Y671" s="10" t="s">
        <v>115</v>
      </c>
      <c r="Z671" s="12">
        <v>15</v>
      </c>
      <c r="AA671" s="13" t="s">
        <v>116</v>
      </c>
      <c r="AB671" s="8" t="s">
        <v>117</v>
      </c>
    </row>
    <row r="672" spans="1:28">
      <c r="A672" s="9" t="s">
        <v>147</v>
      </c>
      <c r="B672" s="8" t="s">
        <v>148</v>
      </c>
      <c r="C672" s="8" t="s">
        <v>149</v>
      </c>
      <c r="D672" s="8" t="s">
        <v>150</v>
      </c>
      <c r="I672" s="8">
        <v>10</v>
      </c>
      <c r="J672" s="20">
        <v>12.84</v>
      </c>
      <c r="L672" s="8">
        <v>0.75</v>
      </c>
      <c r="M672" s="8" t="s">
        <v>18</v>
      </c>
      <c r="P672" s="8">
        <v>7.43</v>
      </c>
      <c r="Q672" s="8">
        <v>97.5</v>
      </c>
      <c r="V672" s="10" t="s">
        <v>113</v>
      </c>
      <c r="W672" s="10">
        <v>1937</v>
      </c>
      <c r="X672" s="10" t="s">
        <v>114</v>
      </c>
      <c r="Y672" s="10" t="s">
        <v>115</v>
      </c>
      <c r="Z672" s="12">
        <v>15</v>
      </c>
      <c r="AA672" s="13" t="s">
        <v>116</v>
      </c>
      <c r="AB672" s="8" t="s">
        <v>117</v>
      </c>
    </row>
    <row r="673" spans="1:28">
      <c r="A673" s="9" t="s">
        <v>147</v>
      </c>
      <c r="B673" s="8" t="s">
        <v>148</v>
      </c>
      <c r="C673" s="8" t="s">
        <v>149</v>
      </c>
      <c r="D673" s="8" t="s">
        <v>150</v>
      </c>
      <c r="I673" s="8">
        <v>25</v>
      </c>
      <c r="J673" s="20">
        <v>5.12</v>
      </c>
      <c r="L673" s="8">
        <v>27.41</v>
      </c>
      <c r="M673" s="8">
        <v>21.69</v>
      </c>
      <c r="P673" s="8">
        <v>4.46</v>
      </c>
      <c r="Q673" s="8">
        <v>59.4</v>
      </c>
      <c r="V673" s="10" t="s">
        <v>113</v>
      </c>
      <c r="W673" s="10">
        <v>1937</v>
      </c>
      <c r="X673" s="10" t="s">
        <v>114</v>
      </c>
      <c r="Y673" s="10" t="s">
        <v>115</v>
      </c>
      <c r="Z673" s="12">
        <v>15</v>
      </c>
      <c r="AA673" s="13" t="s">
        <v>116</v>
      </c>
      <c r="AB673" s="8" t="s">
        <v>117</v>
      </c>
    </row>
    <row r="674" spans="1:28">
      <c r="A674" s="9" t="s">
        <v>147</v>
      </c>
      <c r="B674" s="8" t="s">
        <v>148</v>
      </c>
      <c r="C674" s="8" t="s">
        <v>149</v>
      </c>
      <c r="D674" s="8" t="s">
        <v>150</v>
      </c>
      <c r="I674" s="8">
        <v>40</v>
      </c>
      <c r="J674" s="20">
        <v>5.39</v>
      </c>
      <c r="L674" s="8">
        <v>29.52</v>
      </c>
      <c r="M674" s="8">
        <v>23.33</v>
      </c>
      <c r="P674" s="8" t="s">
        <v>18</v>
      </c>
      <c r="Q674" s="8" t="s">
        <v>18</v>
      </c>
      <c r="V674" s="10" t="s">
        <v>113</v>
      </c>
      <c r="W674" s="10">
        <v>1937</v>
      </c>
      <c r="X674" s="10" t="s">
        <v>114</v>
      </c>
      <c r="Y674" s="10" t="s">
        <v>115</v>
      </c>
      <c r="Z674" s="12">
        <v>15</v>
      </c>
      <c r="AA674" s="13" t="s">
        <v>116</v>
      </c>
      <c r="AB674" s="8" t="s">
        <v>117</v>
      </c>
    </row>
    <row r="675" spans="1:28">
      <c r="A675" s="9" t="s">
        <v>147</v>
      </c>
      <c r="B675" s="8" t="s">
        <v>148</v>
      </c>
      <c r="C675" s="8" t="s">
        <v>149</v>
      </c>
      <c r="D675" s="8" t="s">
        <v>150</v>
      </c>
      <c r="I675" s="8">
        <v>75</v>
      </c>
      <c r="J675" s="20">
        <v>5.31</v>
      </c>
      <c r="L675" s="8">
        <v>29.92</v>
      </c>
      <c r="M675" s="8">
        <v>23.64</v>
      </c>
      <c r="P675" s="8" t="s">
        <v>18</v>
      </c>
      <c r="Q675" s="8" t="s">
        <v>18</v>
      </c>
      <c r="V675" s="10" t="s">
        <v>113</v>
      </c>
      <c r="W675" s="10">
        <v>1937</v>
      </c>
      <c r="X675" s="10" t="s">
        <v>114</v>
      </c>
      <c r="Y675" s="10" t="s">
        <v>115</v>
      </c>
      <c r="Z675" s="12">
        <v>15</v>
      </c>
      <c r="AA675" s="13" t="s">
        <v>116</v>
      </c>
      <c r="AB675" s="8" t="s">
        <v>117</v>
      </c>
    </row>
    <row r="676" spans="1:28">
      <c r="A676" s="9" t="s">
        <v>147</v>
      </c>
      <c r="B676" s="8" t="s">
        <v>148</v>
      </c>
      <c r="C676" s="8" t="s">
        <v>149</v>
      </c>
      <c r="D676" s="8" t="s">
        <v>150</v>
      </c>
      <c r="I676" s="8">
        <v>118</v>
      </c>
      <c r="J676" s="20">
        <v>5.27</v>
      </c>
      <c r="L676" s="8">
        <v>29.92</v>
      </c>
      <c r="M676" s="8">
        <v>23.65</v>
      </c>
      <c r="P676" s="8" t="s">
        <v>18</v>
      </c>
      <c r="Q676" s="8" t="s">
        <v>18</v>
      </c>
      <c r="V676" s="10" t="s">
        <v>113</v>
      </c>
      <c r="W676" s="10">
        <v>1937</v>
      </c>
      <c r="X676" s="10" t="s">
        <v>114</v>
      </c>
      <c r="Y676" s="10" t="s">
        <v>115</v>
      </c>
      <c r="Z676" s="12">
        <v>15</v>
      </c>
      <c r="AA676" s="13" t="s">
        <v>116</v>
      </c>
      <c r="AB676" s="8" t="s">
        <v>117</v>
      </c>
    </row>
    <row r="677" spans="1:28">
      <c r="A677" s="9" t="s">
        <v>147</v>
      </c>
      <c r="B677" s="8" t="s">
        <v>151</v>
      </c>
      <c r="C677" s="8" t="s">
        <v>152</v>
      </c>
      <c r="D677" s="8" t="s">
        <v>153</v>
      </c>
      <c r="I677" s="8">
        <v>1</v>
      </c>
      <c r="J677" s="20">
        <v>19.43</v>
      </c>
      <c r="L677" s="8">
        <v>12.57</v>
      </c>
      <c r="M677" s="8">
        <v>7.94</v>
      </c>
      <c r="P677" s="8">
        <v>6.6</v>
      </c>
      <c r="Q677" s="8">
        <v>106.6</v>
      </c>
      <c r="V677" s="10" t="s">
        <v>113</v>
      </c>
      <c r="W677" s="10">
        <v>1937</v>
      </c>
      <c r="X677" s="10" t="s">
        <v>114</v>
      </c>
      <c r="Y677" s="10" t="s">
        <v>115</v>
      </c>
      <c r="Z677" s="12">
        <v>15</v>
      </c>
      <c r="AA677" s="13" t="s">
        <v>116</v>
      </c>
      <c r="AB677" s="8" t="s">
        <v>117</v>
      </c>
    </row>
    <row r="678" spans="1:28">
      <c r="A678" s="9" t="s">
        <v>147</v>
      </c>
      <c r="B678" s="8" t="s">
        <v>151</v>
      </c>
      <c r="C678" s="8" t="s">
        <v>152</v>
      </c>
      <c r="D678" s="8" t="s">
        <v>153</v>
      </c>
      <c r="I678" s="8">
        <v>10</v>
      </c>
      <c r="J678" s="20">
        <v>12.08</v>
      </c>
      <c r="L678" s="8">
        <v>24.7</v>
      </c>
      <c r="M678" s="8">
        <v>18.649999999999999</v>
      </c>
      <c r="P678" s="8">
        <v>5.8</v>
      </c>
      <c r="Q678" s="8">
        <v>87.7</v>
      </c>
      <c r="V678" s="10" t="s">
        <v>113</v>
      </c>
      <c r="W678" s="10">
        <v>1937</v>
      </c>
      <c r="X678" s="10" t="s">
        <v>114</v>
      </c>
      <c r="Y678" s="10" t="s">
        <v>115</v>
      </c>
      <c r="Z678" s="12">
        <v>15</v>
      </c>
      <c r="AA678" s="13" t="s">
        <v>116</v>
      </c>
      <c r="AB678" s="8" t="s">
        <v>117</v>
      </c>
    </row>
    <row r="679" spans="1:28">
      <c r="A679" s="9" t="s">
        <v>147</v>
      </c>
      <c r="B679" s="8" t="s">
        <v>151</v>
      </c>
      <c r="C679" s="8" t="s">
        <v>152</v>
      </c>
      <c r="D679" s="8" t="s">
        <v>153</v>
      </c>
      <c r="I679" s="8">
        <v>25</v>
      </c>
      <c r="J679" s="20">
        <v>5.58</v>
      </c>
      <c r="L679" s="8">
        <v>32.94</v>
      </c>
      <c r="M679" s="8">
        <v>25.96</v>
      </c>
      <c r="P679" s="8">
        <v>5.54</v>
      </c>
      <c r="Q679" s="8">
        <v>78</v>
      </c>
      <c r="V679" s="10" t="s">
        <v>113</v>
      </c>
      <c r="W679" s="10">
        <v>1937</v>
      </c>
      <c r="X679" s="10" t="s">
        <v>114</v>
      </c>
      <c r="Y679" s="10" t="s">
        <v>115</v>
      </c>
      <c r="Z679" s="12">
        <v>15</v>
      </c>
      <c r="AA679" s="13" t="s">
        <v>116</v>
      </c>
      <c r="AB679" s="8" t="s">
        <v>117</v>
      </c>
    </row>
    <row r="680" spans="1:28">
      <c r="A680" s="9" t="s">
        <v>147</v>
      </c>
      <c r="B680" s="8" t="s">
        <v>151</v>
      </c>
      <c r="C680" s="8" t="s">
        <v>152</v>
      </c>
      <c r="D680" s="8" t="s">
        <v>153</v>
      </c>
      <c r="I680" s="8">
        <v>40</v>
      </c>
      <c r="J680" s="20">
        <v>6.36</v>
      </c>
      <c r="L680" s="8">
        <v>34.380000000000003</v>
      </c>
      <c r="M680" s="8">
        <v>27.07</v>
      </c>
      <c r="P680" s="8">
        <v>5.13</v>
      </c>
      <c r="Q680" s="8">
        <v>74</v>
      </c>
      <c r="V680" s="10" t="s">
        <v>113</v>
      </c>
      <c r="W680" s="10">
        <v>1937</v>
      </c>
      <c r="X680" s="10" t="s">
        <v>114</v>
      </c>
      <c r="Y680" s="10" t="s">
        <v>115</v>
      </c>
      <c r="Z680" s="12">
        <v>15</v>
      </c>
      <c r="AA680" s="13" t="s">
        <v>116</v>
      </c>
      <c r="AB680" s="8" t="s">
        <v>117</v>
      </c>
    </row>
    <row r="681" spans="1:28">
      <c r="A681" s="9" t="s">
        <v>147</v>
      </c>
      <c r="B681" s="8" t="s">
        <v>151</v>
      </c>
      <c r="C681" s="8" t="s">
        <v>152</v>
      </c>
      <c r="D681" s="8" t="s">
        <v>153</v>
      </c>
      <c r="I681" s="8">
        <v>75</v>
      </c>
      <c r="J681" s="20">
        <v>6.6</v>
      </c>
      <c r="L681" s="8">
        <v>34.69</v>
      </c>
      <c r="M681" s="8">
        <v>27.24</v>
      </c>
      <c r="P681" s="8">
        <v>5.07</v>
      </c>
      <c r="Q681" s="8">
        <v>73.599999999999994</v>
      </c>
      <c r="V681" s="10" t="s">
        <v>113</v>
      </c>
      <c r="W681" s="10">
        <v>1937</v>
      </c>
      <c r="X681" s="10" t="s">
        <v>114</v>
      </c>
      <c r="Y681" s="10" t="s">
        <v>115</v>
      </c>
      <c r="Z681" s="12">
        <v>15</v>
      </c>
      <c r="AA681" s="13" t="s">
        <v>116</v>
      </c>
      <c r="AB681" s="8" t="s">
        <v>117</v>
      </c>
    </row>
    <row r="682" spans="1:28">
      <c r="A682" s="9" t="s">
        <v>147</v>
      </c>
      <c r="B682" s="8" t="s">
        <v>151</v>
      </c>
      <c r="C682" s="8" t="s">
        <v>152</v>
      </c>
      <c r="D682" s="8" t="s">
        <v>153</v>
      </c>
      <c r="I682" s="8">
        <v>120</v>
      </c>
      <c r="J682" s="20">
        <v>5.87</v>
      </c>
      <c r="L682" s="8">
        <v>34.76</v>
      </c>
      <c r="M682" s="8">
        <v>27.39</v>
      </c>
      <c r="P682" s="8">
        <v>5.75</v>
      </c>
      <c r="Q682" s="8">
        <v>82.1</v>
      </c>
      <c r="V682" s="10" t="s">
        <v>113</v>
      </c>
      <c r="W682" s="10">
        <v>1937</v>
      </c>
      <c r="X682" s="10" t="s">
        <v>114</v>
      </c>
      <c r="Y682" s="10" t="s">
        <v>115</v>
      </c>
      <c r="Z682" s="12">
        <v>15</v>
      </c>
      <c r="AA682" s="13" t="s">
        <v>116</v>
      </c>
      <c r="AB682" s="8" t="s">
        <v>117</v>
      </c>
    </row>
    <row r="683" spans="1:28">
      <c r="A683" s="9" t="s">
        <v>147</v>
      </c>
      <c r="B683" s="8" t="s">
        <v>154</v>
      </c>
      <c r="C683" s="8" t="s">
        <v>155</v>
      </c>
      <c r="D683" s="8" t="s">
        <v>156</v>
      </c>
      <c r="I683" s="8">
        <v>1</v>
      </c>
      <c r="J683" s="20">
        <v>20.23</v>
      </c>
      <c r="L683" s="8">
        <v>13.59</v>
      </c>
      <c r="M683" s="8">
        <v>8.5399999999999991</v>
      </c>
      <c r="P683" s="8">
        <v>6.29</v>
      </c>
      <c r="Q683" s="8">
        <v>103.5</v>
      </c>
      <c r="V683" s="10" t="s">
        <v>113</v>
      </c>
      <c r="W683" s="10">
        <v>1937</v>
      </c>
      <c r="X683" s="10" t="s">
        <v>114</v>
      </c>
      <c r="Y683" s="10" t="s">
        <v>115</v>
      </c>
      <c r="Z683" s="12">
        <v>15</v>
      </c>
      <c r="AA683" s="13" t="s">
        <v>116</v>
      </c>
      <c r="AB683" s="8" t="s">
        <v>117</v>
      </c>
    </row>
    <row r="684" spans="1:28">
      <c r="A684" s="9" t="s">
        <v>147</v>
      </c>
      <c r="B684" s="8" t="s">
        <v>154</v>
      </c>
      <c r="C684" s="8" t="s">
        <v>155</v>
      </c>
      <c r="D684" s="8" t="s">
        <v>156</v>
      </c>
      <c r="I684" s="8">
        <v>10</v>
      </c>
      <c r="J684" s="20">
        <v>13.93</v>
      </c>
      <c r="L684" s="8">
        <v>26.27</v>
      </c>
      <c r="M684" s="8">
        <v>19.55</v>
      </c>
      <c r="P684" s="8">
        <v>5.82</v>
      </c>
      <c r="Q684" s="8">
        <v>90.7</v>
      </c>
      <c r="V684" s="10" t="s">
        <v>113</v>
      </c>
      <c r="W684" s="10">
        <v>1937</v>
      </c>
      <c r="X684" s="10" t="s">
        <v>114</v>
      </c>
      <c r="Y684" s="10" t="s">
        <v>115</v>
      </c>
      <c r="Z684" s="12">
        <v>15</v>
      </c>
      <c r="AA684" s="13" t="s">
        <v>116</v>
      </c>
      <c r="AB684" s="8" t="s">
        <v>117</v>
      </c>
    </row>
    <row r="685" spans="1:28">
      <c r="A685" s="9" t="s">
        <v>147</v>
      </c>
      <c r="B685" s="8" t="s">
        <v>154</v>
      </c>
      <c r="C685" s="8" t="s">
        <v>155</v>
      </c>
      <c r="D685" s="8" t="s">
        <v>156</v>
      </c>
      <c r="I685" s="8">
        <v>25</v>
      </c>
      <c r="J685" s="20" t="s">
        <v>18</v>
      </c>
      <c r="L685" s="8">
        <v>32.92</v>
      </c>
      <c r="M685" s="8" t="s">
        <v>18</v>
      </c>
      <c r="P685" s="8">
        <v>6.12</v>
      </c>
      <c r="Q685" s="8" t="s">
        <v>18</v>
      </c>
      <c r="V685" s="10" t="s">
        <v>113</v>
      </c>
      <c r="W685" s="10">
        <v>1937</v>
      </c>
      <c r="X685" s="10" t="s">
        <v>114</v>
      </c>
      <c r="Y685" s="10" t="s">
        <v>115</v>
      </c>
      <c r="Z685" s="12">
        <v>15</v>
      </c>
      <c r="AA685" s="13" t="s">
        <v>116</v>
      </c>
      <c r="AB685" s="8" t="s">
        <v>117</v>
      </c>
    </row>
    <row r="686" spans="1:28">
      <c r="A686" s="9" t="s">
        <v>147</v>
      </c>
      <c r="B686" s="8" t="s">
        <v>154</v>
      </c>
      <c r="C686" s="8" t="s">
        <v>155</v>
      </c>
      <c r="D686" s="8" t="s">
        <v>156</v>
      </c>
      <c r="I686" s="8">
        <v>40</v>
      </c>
      <c r="J686" s="20">
        <v>5.95</v>
      </c>
      <c r="L686" s="8">
        <v>33.86</v>
      </c>
      <c r="M686" s="8">
        <v>26.68</v>
      </c>
      <c r="P686" s="8">
        <v>5.94</v>
      </c>
      <c r="Q686" s="8">
        <v>84.4</v>
      </c>
      <c r="V686" s="10" t="s">
        <v>113</v>
      </c>
      <c r="W686" s="10">
        <v>1937</v>
      </c>
      <c r="X686" s="10" t="s">
        <v>114</v>
      </c>
      <c r="Y686" s="10" t="s">
        <v>115</v>
      </c>
      <c r="Z686" s="12">
        <v>15</v>
      </c>
      <c r="AA686" s="13" t="s">
        <v>116</v>
      </c>
      <c r="AB686" s="8" t="s">
        <v>117</v>
      </c>
    </row>
    <row r="687" spans="1:28">
      <c r="A687" s="9" t="s">
        <v>147</v>
      </c>
      <c r="B687" s="8" t="s">
        <v>154</v>
      </c>
      <c r="C687" s="8" t="s">
        <v>155</v>
      </c>
      <c r="D687" s="8" t="s">
        <v>156</v>
      </c>
      <c r="I687" s="8">
        <v>75</v>
      </c>
      <c r="J687" s="20">
        <v>6.51</v>
      </c>
      <c r="L687" s="8">
        <v>34.700000000000003</v>
      </c>
      <c r="M687" s="8">
        <v>27.27</v>
      </c>
      <c r="P687" s="8">
        <v>5.1100000000000003</v>
      </c>
      <c r="Q687" s="8">
        <v>73.900000000000006</v>
      </c>
      <c r="V687" s="10" t="s">
        <v>113</v>
      </c>
      <c r="W687" s="10">
        <v>1937</v>
      </c>
      <c r="X687" s="10" t="s">
        <v>114</v>
      </c>
      <c r="Y687" s="10" t="s">
        <v>115</v>
      </c>
      <c r="Z687" s="12">
        <v>15</v>
      </c>
      <c r="AA687" s="13" t="s">
        <v>116</v>
      </c>
      <c r="AB687" s="8" t="s">
        <v>117</v>
      </c>
    </row>
    <row r="688" spans="1:28">
      <c r="A688" s="9" t="s">
        <v>147</v>
      </c>
      <c r="B688" s="8" t="s">
        <v>154</v>
      </c>
      <c r="C688" s="8" t="s">
        <v>155</v>
      </c>
      <c r="D688" s="8" t="s">
        <v>156</v>
      </c>
      <c r="I688" s="8">
        <v>120</v>
      </c>
      <c r="J688" s="20">
        <v>5.78</v>
      </c>
      <c r="L688" s="8">
        <v>34.83</v>
      </c>
      <c r="M688" s="8">
        <v>27.47</v>
      </c>
      <c r="P688" s="8">
        <v>5.79</v>
      </c>
      <c r="Q688" s="8">
        <v>82.4</v>
      </c>
      <c r="V688" s="10" t="s">
        <v>113</v>
      </c>
      <c r="W688" s="10">
        <v>1937</v>
      </c>
      <c r="X688" s="10" t="s">
        <v>114</v>
      </c>
      <c r="Y688" s="10" t="s">
        <v>115</v>
      </c>
      <c r="Z688" s="12">
        <v>15</v>
      </c>
      <c r="AA688" s="13" t="s">
        <v>116</v>
      </c>
      <c r="AB688" s="8" t="s">
        <v>117</v>
      </c>
    </row>
    <row r="689" spans="1:28">
      <c r="A689" s="9" t="s">
        <v>147</v>
      </c>
      <c r="B689" s="8" t="s">
        <v>154</v>
      </c>
      <c r="C689" s="8" t="s">
        <v>155</v>
      </c>
      <c r="D689" s="8" t="s">
        <v>156</v>
      </c>
      <c r="I689" s="8">
        <v>200</v>
      </c>
      <c r="J689" s="20">
        <v>5.81</v>
      </c>
      <c r="L689" s="8">
        <v>34.880000000000003</v>
      </c>
      <c r="M689" s="8">
        <v>27.5</v>
      </c>
      <c r="P689" s="8">
        <v>5.85</v>
      </c>
      <c r="Q689" s="8">
        <v>83.5</v>
      </c>
      <c r="V689" s="10" t="s">
        <v>113</v>
      </c>
      <c r="W689" s="10">
        <v>1937</v>
      </c>
      <c r="X689" s="10" t="s">
        <v>114</v>
      </c>
      <c r="Y689" s="10" t="s">
        <v>115</v>
      </c>
      <c r="Z689" s="12">
        <v>15</v>
      </c>
      <c r="AA689" s="13" t="s">
        <v>116</v>
      </c>
      <c r="AB689" s="8" t="s">
        <v>117</v>
      </c>
    </row>
    <row r="690" spans="1:28">
      <c r="A690" s="9" t="s">
        <v>147</v>
      </c>
      <c r="B690" s="8" t="s">
        <v>154</v>
      </c>
      <c r="C690" s="8" t="s">
        <v>155</v>
      </c>
      <c r="D690" s="8" t="s">
        <v>156</v>
      </c>
      <c r="I690" s="8">
        <v>290</v>
      </c>
      <c r="J690" s="20">
        <v>5.82</v>
      </c>
      <c r="L690" s="8">
        <v>34.880000000000003</v>
      </c>
      <c r="M690" s="8">
        <v>27.5</v>
      </c>
      <c r="P690" s="8" t="s">
        <v>18</v>
      </c>
      <c r="Q690" s="8" t="s">
        <v>18</v>
      </c>
      <c r="V690" s="10" t="s">
        <v>113</v>
      </c>
      <c r="W690" s="10">
        <v>1937</v>
      </c>
      <c r="X690" s="10" t="s">
        <v>114</v>
      </c>
      <c r="Y690" s="10" t="s">
        <v>115</v>
      </c>
      <c r="Z690" s="12">
        <v>15</v>
      </c>
      <c r="AA690" s="13" t="s">
        <v>116</v>
      </c>
      <c r="AB690" s="8" t="s">
        <v>117</v>
      </c>
    </row>
    <row r="691" spans="1:28">
      <c r="A691" s="9" t="s">
        <v>147</v>
      </c>
      <c r="B691" s="8" t="s">
        <v>157</v>
      </c>
      <c r="C691" s="8" t="s">
        <v>158</v>
      </c>
      <c r="D691" s="8" t="s">
        <v>159</v>
      </c>
      <c r="I691" s="8">
        <v>1</v>
      </c>
      <c r="J691" s="20">
        <v>21.19</v>
      </c>
      <c r="L691" s="8">
        <v>13.77</v>
      </c>
      <c r="M691" s="8">
        <v>8.42</v>
      </c>
      <c r="P691" s="8">
        <v>5.87</v>
      </c>
      <c r="Q691" s="8">
        <v>98.6</v>
      </c>
      <c r="V691" s="10" t="s">
        <v>113</v>
      </c>
      <c r="W691" s="10">
        <v>1937</v>
      </c>
      <c r="X691" s="10" t="s">
        <v>114</v>
      </c>
      <c r="Y691" s="10" t="s">
        <v>115</v>
      </c>
      <c r="Z691" s="12">
        <v>15</v>
      </c>
      <c r="AA691" s="13" t="s">
        <v>116</v>
      </c>
      <c r="AB691" s="8" t="s">
        <v>117</v>
      </c>
    </row>
    <row r="692" spans="1:28">
      <c r="A692" s="9" t="s">
        <v>147</v>
      </c>
      <c r="B692" s="8" t="s">
        <v>157</v>
      </c>
      <c r="C692" s="8" t="s">
        <v>158</v>
      </c>
      <c r="D692" s="8" t="s">
        <v>159</v>
      </c>
      <c r="I692" s="8">
        <v>10</v>
      </c>
      <c r="J692" s="20">
        <v>13.6</v>
      </c>
      <c r="L692" s="8">
        <v>26.98</v>
      </c>
      <c r="M692" s="8">
        <v>20.11</v>
      </c>
      <c r="P692" s="8">
        <v>6.49</v>
      </c>
      <c r="Q692" s="8">
        <v>102.6</v>
      </c>
      <c r="V692" s="10" t="s">
        <v>113</v>
      </c>
      <c r="W692" s="10">
        <v>1937</v>
      </c>
      <c r="X692" s="10" t="s">
        <v>114</v>
      </c>
      <c r="Y692" s="10" t="s">
        <v>115</v>
      </c>
      <c r="Z692" s="12">
        <v>15</v>
      </c>
      <c r="AA692" s="13" t="s">
        <v>116</v>
      </c>
      <c r="AB692" s="8" t="s">
        <v>117</v>
      </c>
    </row>
    <row r="693" spans="1:28">
      <c r="A693" s="9" t="s">
        <v>147</v>
      </c>
      <c r="B693" s="8" t="s">
        <v>157</v>
      </c>
      <c r="C693" s="8" t="s">
        <v>158</v>
      </c>
      <c r="D693" s="8" t="s">
        <v>159</v>
      </c>
      <c r="I693" s="8">
        <v>25</v>
      </c>
      <c r="J693" s="20">
        <v>7.98</v>
      </c>
      <c r="L693" s="8">
        <v>33.53</v>
      </c>
      <c r="M693" s="8">
        <v>26.14</v>
      </c>
      <c r="P693" s="8">
        <v>6.51</v>
      </c>
      <c r="Q693" s="8">
        <v>96.4</v>
      </c>
      <c r="V693" s="10" t="s">
        <v>113</v>
      </c>
      <c r="W693" s="10">
        <v>1937</v>
      </c>
      <c r="X693" s="10" t="s">
        <v>114</v>
      </c>
      <c r="Y693" s="10" t="s">
        <v>115</v>
      </c>
      <c r="Z693" s="12">
        <v>15</v>
      </c>
      <c r="AA693" s="13" t="s">
        <v>116</v>
      </c>
      <c r="AB693" s="8" t="s">
        <v>117</v>
      </c>
    </row>
    <row r="694" spans="1:28">
      <c r="A694" s="9" t="s">
        <v>147</v>
      </c>
      <c r="B694" s="8" t="s">
        <v>157</v>
      </c>
      <c r="C694" s="8" t="s">
        <v>158</v>
      </c>
      <c r="D694" s="8" t="s">
        <v>159</v>
      </c>
      <c r="I694" s="8">
        <v>40</v>
      </c>
      <c r="J694" s="20">
        <v>8.56</v>
      </c>
      <c r="L694" s="8">
        <v>34.880000000000003</v>
      </c>
      <c r="M694" s="8">
        <v>27.11</v>
      </c>
      <c r="P694" s="8" t="s">
        <v>18</v>
      </c>
      <c r="Q694" s="8" t="s">
        <v>18</v>
      </c>
      <c r="V694" s="10" t="s">
        <v>113</v>
      </c>
      <c r="W694" s="10">
        <v>1937</v>
      </c>
      <c r="X694" s="10" t="s">
        <v>114</v>
      </c>
      <c r="Y694" s="10" t="s">
        <v>115</v>
      </c>
      <c r="Z694" s="12">
        <v>15</v>
      </c>
      <c r="AA694" s="13" t="s">
        <v>116</v>
      </c>
      <c r="AB694" s="8" t="s">
        <v>117</v>
      </c>
    </row>
    <row r="695" spans="1:28">
      <c r="A695" s="9" t="s">
        <v>147</v>
      </c>
      <c r="B695" s="8" t="s">
        <v>157</v>
      </c>
      <c r="C695" s="8" t="s">
        <v>158</v>
      </c>
      <c r="D695" s="8" t="s">
        <v>159</v>
      </c>
      <c r="I695" s="8">
        <v>75</v>
      </c>
      <c r="J695" s="20" t="s">
        <v>18</v>
      </c>
      <c r="L695" s="8">
        <v>34.97</v>
      </c>
      <c r="M695" s="8" t="s">
        <v>18</v>
      </c>
      <c r="P695" s="8">
        <v>6.7</v>
      </c>
      <c r="Q695" s="8" t="s">
        <v>18</v>
      </c>
      <c r="V695" s="10" t="s">
        <v>113</v>
      </c>
      <c r="W695" s="10">
        <v>1937</v>
      </c>
      <c r="X695" s="10" t="s">
        <v>114</v>
      </c>
      <c r="Y695" s="10" t="s">
        <v>115</v>
      </c>
      <c r="Z695" s="12">
        <v>15</v>
      </c>
      <c r="AA695" s="13" t="s">
        <v>116</v>
      </c>
      <c r="AB695" s="8" t="s">
        <v>117</v>
      </c>
    </row>
    <row r="696" spans="1:28">
      <c r="A696" s="9" t="s">
        <v>147</v>
      </c>
      <c r="B696" s="8" t="s">
        <v>157</v>
      </c>
      <c r="C696" s="8" t="s">
        <v>158</v>
      </c>
      <c r="D696" s="8" t="s">
        <v>159</v>
      </c>
      <c r="I696" s="8">
        <v>120</v>
      </c>
      <c r="J696" s="20">
        <v>6.36</v>
      </c>
      <c r="L696" s="8">
        <v>35.03</v>
      </c>
      <c r="M696" s="8">
        <v>27.56</v>
      </c>
      <c r="P696" s="8">
        <v>5.7</v>
      </c>
      <c r="Q696" s="8">
        <v>82.4</v>
      </c>
      <c r="V696" s="10" t="s">
        <v>113</v>
      </c>
      <c r="W696" s="10">
        <v>1937</v>
      </c>
      <c r="X696" s="10" t="s">
        <v>114</v>
      </c>
      <c r="Y696" s="10" t="s">
        <v>115</v>
      </c>
      <c r="Z696" s="12">
        <v>15</v>
      </c>
      <c r="AA696" s="13" t="s">
        <v>116</v>
      </c>
      <c r="AB696" s="8" t="s">
        <v>117</v>
      </c>
    </row>
    <row r="697" spans="1:28">
      <c r="A697" s="9" t="s">
        <v>147</v>
      </c>
      <c r="B697" s="8" t="s">
        <v>157</v>
      </c>
      <c r="C697" s="8" t="s">
        <v>158</v>
      </c>
      <c r="D697" s="8" t="s">
        <v>159</v>
      </c>
      <c r="I697" s="8">
        <v>200</v>
      </c>
      <c r="J697" s="20">
        <v>6.37</v>
      </c>
      <c r="L697" s="8">
        <v>35.03</v>
      </c>
      <c r="M697" s="8">
        <v>27.55</v>
      </c>
      <c r="P697" s="8">
        <v>5.64</v>
      </c>
      <c r="Q697" s="8">
        <v>81.5</v>
      </c>
      <c r="V697" s="10" t="s">
        <v>113</v>
      </c>
      <c r="W697" s="10">
        <v>1937</v>
      </c>
      <c r="X697" s="10" t="s">
        <v>114</v>
      </c>
      <c r="Y697" s="10" t="s">
        <v>115</v>
      </c>
      <c r="Z697" s="12">
        <v>15</v>
      </c>
      <c r="AA697" s="13" t="s">
        <v>116</v>
      </c>
      <c r="AB697" s="8" t="s">
        <v>117</v>
      </c>
    </row>
    <row r="698" spans="1:28">
      <c r="A698" s="9" t="s">
        <v>147</v>
      </c>
      <c r="B698" s="8" t="s">
        <v>157</v>
      </c>
      <c r="C698" s="8" t="s">
        <v>158</v>
      </c>
      <c r="D698" s="8" t="s">
        <v>159</v>
      </c>
      <c r="I698" s="8">
        <v>280</v>
      </c>
      <c r="J698" s="20">
        <v>6.23</v>
      </c>
      <c r="L698" s="8">
        <v>35.049999999999997</v>
      </c>
      <c r="M698" s="8">
        <v>27.58</v>
      </c>
      <c r="P698" s="8">
        <v>5.69</v>
      </c>
      <c r="Q698" s="8">
        <v>82</v>
      </c>
      <c r="V698" s="10" t="s">
        <v>113</v>
      </c>
      <c r="W698" s="10">
        <v>1937</v>
      </c>
      <c r="X698" s="10" t="s">
        <v>114</v>
      </c>
      <c r="Y698" s="10" t="s">
        <v>115</v>
      </c>
      <c r="Z698" s="12">
        <v>15</v>
      </c>
      <c r="AA698" s="13" t="s">
        <v>116</v>
      </c>
      <c r="AB698" s="8" t="s">
        <v>117</v>
      </c>
    </row>
    <row r="699" spans="1:28">
      <c r="A699" s="9" t="s">
        <v>147</v>
      </c>
      <c r="B699" s="8" t="s">
        <v>157</v>
      </c>
      <c r="C699" s="8" t="s">
        <v>158</v>
      </c>
      <c r="D699" s="8" t="s">
        <v>159</v>
      </c>
      <c r="I699" s="8">
        <v>360</v>
      </c>
      <c r="J699" s="20">
        <v>6.18</v>
      </c>
      <c r="L699" s="8">
        <v>35.07</v>
      </c>
      <c r="M699" s="8">
        <v>27.61</v>
      </c>
      <c r="P699" s="8">
        <v>5.79</v>
      </c>
      <c r="Q699" s="8">
        <v>83.4</v>
      </c>
      <c r="V699" s="10" t="s">
        <v>113</v>
      </c>
      <c r="W699" s="10">
        <v>1937</v>
      </c>
      <c r="X699" s="10" t="s">
        <v>114</v>
      </c>
      <c r="Y699" s="10" t="s">
        <v>115</v>
      </c>
      <c r="Z699" s="12">
        <v>15</v>
      </c>
      <c r="AA699" s="13" t="s">
        <v>116</v>
      </c>
      <c r="AB699" s="8" t="s">
        <v>117</v>
      </c>
    </row>
    <row r="700" spans="1:28">
      <c r="A700" s="9" t="s">
        <v>147</v>
      </c>
      <c r="B700" s="8" t="s">
        <v>157</v>
      </c>
      <c r="C700" s="8" t="s">
        <v>158</v>
      </c>
      <c r="D700" s="8" t="s">
        <v>159</v>
      </c>
      <c r="I700" s="8">
        <v>450</v>
      </c>
      <c r="J700" s="20">
        <v>6.1</v>
      </c>
      <c r="L700" s="8">
        <v>35.08</v>
      </c>
      <c r="M700" s="8">
        <v>27.63</v>
      </c>
      <c r="P700" s="8">
        <v>5.65</v>
      </c>
      <c r="Q700" s="8">
        <v>81.2</v>
      </c>
      <c r="V700" s="10" t="s">
        <v>113</v>
      </c>
      <c r="W700" s="10">
        <v>1937</v>
      </c>
      <c r="X700" s="10" t="s">
        <v>114</v>
      </c>
      <c r="Y700" s="10" t="s">
        <v>115</v>
      </c>
      <c r="Z700" s="12">
        <v>15</v>
      </c>
      <c r="AA700" s="13" t="s">
        <v>116</v>
      </c>
      <c r="AB700" s="8" t="s">
        <v>117</v>
      </c>
    </row>
    <row r="701" spans="1:28">
      <c r="A701" s="9" t="s">
        <v>170</v>
      </c>
      <c r="B701" s="8" t="s">
        <v>160</v>
      </c>
      <c r="C701" s="8" t="s">
        <v>130</v>
      </c>
      <c r="D701" s="8" t="s">
        <v>161</v>
      </c>
      <c r="I701" s="8">
        <v>1</v>
      </c>
      <c r="J701" s="20">
        <v>21.6</v>
      </c>
      <c r="L701" s="8">
        <v>20.05</v>
      </c>
      <c r="M701" s="8">
        <v>13.05</v>
      </c>
      <c r="P701" s="8">
        <v>7.22</v>
      </c>
      <c r="Q701" s="8">
        <v>126.1</v>
      </c>
      <c r="V701" s="10" t="s">
        <v>113</v>
      </c>
      <c r="W701" s="10">
        <v>1937</v>
      </c>
      <c r="X701" s="10" t="s">
        <v>114</v>
      </c>
      <c r="Y701" s="10" t="s">
        <v>115</v>
      </c>
      <c r="Z701" s="12">
        <v>15</v>
      </c>
      <c r="AA701" s="13" t="s">
        <v>116</v>
      </c>
      <c r="AB701" s="8" t="s">
        <v>117</v>
      </c>
    </row>
    <row r="702" spans="1:28">
      <c r="A702" s="9" t="s">
        <v>170</v>
      </c>
      <c r="B702" s="8" t="s">
        <v>160</v>
      </c>
      <c r="C702" s="8" t="s">
        <v>130</v>
      </c>
      <c r="D702" s="8" t="s">
        <v>161</v>
      </c>
      <c r="I702" s="8">
        <v>10</v>
      </c>
      <c r="J702" s="20">
        <v>13.26</v>
      </c>
      <c r="L702" s="8">
        <v>27.25</v>
      </c>
      <c r="M702" s="8">
        <v>20.39</v>
      </c>
      <c r="P702" s="8">
        <v>0.78</v>
      </c>
      <c r="Q702" s="8">
        <v>12.3</v>
      </c>
      <c r="V702" s="10" t="s">
        <v>113</v>
      </c>
      <c r="W702" s="10">
        <v>1937</v>
      </c>
      <c r="X702" s="10" t="s">
        <v>114</v>
      </c>
      <c r="Y702" s="10" t="s">
        <v>115</v>
      </c>
      <c r="Z702" s="12">
        <v>15</v>
      </c>
      <c r="AA702" s="13" t="s">
        <v>116</v>
      </c>
      <c r="AB702" s="8" t="s">
        <v>117</v>
      </c>
    </row>
    <row r="703" spans="1:28">
      <c r="A703" s="9" t="s">
        <v>170</v>
      </c>
      <c r="B703" s="8" t="s">
        <v>160</v>
      </c>
      <c r="C703" s="8" t="s">
        <v>130</v>
      </c>
      <c r="D703" s="8" t="s">
        <v>161</v>
      </c>
      <c r="I703" s="8">
        <v>20</v>
      </c>
      <c r="J703" s="20">
        <v>7.09</v>
      </c>
      <c r="L703" s="8">
        <v>32.590000000000003</v>
      </c>
      <c r="M703" s="8">
        <v>25.54</v>
      </c>
      <c r="P703" s="8">
        <v>0.25</v>
      </c>
      <c r="Q703" s="8">
        <v>3.6</v>
      </c>
      <c r="V703" s="10" t="s">
        <v>113</v>
      </c>
      <c r="W703" s="10">
        <v>1937</v>
      </c>
      <c r="X703" s="10" t="s">
        <v>114</v>
      </c>
      <c r="Y703" s="10" t="s">
        <v>115</v>
      </c>
      <c r="Z703" s="12">
        <v>15</v>
      </c>
      <c r="AA703" s="13" t="s">
        <v>116</v>
      </c>
      <c r="AB703" s="8" t="s">
        <v>117</v>
      </c>
    </row>
    <row r="704" spans="1:28">
      <c r="A704" s="9" t="s">
        <v>170</v>
      </c>
      <c r="B704" s="8" t="s">
        <v>162</v>
      </c>
      <c r="C704" s="8" t="s">
        <v>127</v>
      </c>
      <c r="D704" s="8" t="s">
        <v>163</v>
      </c>
      <c r="I704" s="8">
        <v>1</v>
      </c>
      <c r="J704" s="20">
        <v>20.83</v>
      </c>
      <c r="L704" s="8">
        <v>21.46</v>
      </c>
      <c r="M704" s="8">
        <v>14.31</v>
      </c>
      <c r="P704" s="8">
        <v>5.59</v>
      </c>
      <c r="Q704" s="8">
        <v>97.4</v>
      </c>
      <c r="V704" s="10" t="s">
        <v>113</v>
      </c>
      <c r="W704" s="10">
        <v>1937</v>
      </c>
      <c r="X704" s="10" t="s">
        <v>114</v>
      </c>
      <c r="Y704" s="10" t="s">
        <v>115</v>
      </c>
      <c r="Z704" s="12">
        <v>15</v>
      </c>
      <c r="AA704" s="13" t="s">
        <v>116</v>
      </c>
      <c r="AB704" s="8" t="s">
        <v>117</v>
      </c>
    </row>
    <row r="705" spans="1:28">
      <c r="A705" s="9" t="s">
        <v>170</v>
      </c>
      <c r="B705" s="8" t="s">
        <v>162</v>
      </c>
      <c r="C705" s="8" t="s">
        <v>127</v>
      </c>
      <c r="D705" s="8" t="s">
        <v>163</v>
      </c>
      <c r="I705" s="8">
        <v>10</v>
      </c>
      <c r="J705" s="20">
        <v>13.74</v>
      </c>
      <c r="L705" s="8">
        <v>27.45</v>
      </c>
      <c r="M705" s="8">
        <v>20.440000000000001</v>
      </c>
      <c r="P705" s="8">
        <v>3.27</v>
      </c>
      <c r="Q705" s="8">
        <v>52.2</v>
      </c>
      <c r="V705" s="10" t="s">
        <v>113</v>
      </c>
      <c r="W705" s="10">
        <v>1937</v>
      </c>
      <c r="X705" s="10" t="s">
        <v>114</v>
      </c>
      <c r="Y705" s="10" t="s">
        <v>115</v>
      </c>
      <c r="Z705" s="12">
        <v>15</v>
      </c>
      <c r="AA705" s="13" t="s">
        <v>116</v>
      </c>
      <c r="AB705" s="8" t="s">
        <v>117</v>
      </c>
    </row>
    <row r="706" spans="1:28">
      <c r="A706" s="9" t="s">
        <v>170</v>
      </c>
      <c r="B706" s="8" t="s">
        <v>162</v>
      </c>
      <c r="C706" s="8" t="s">
        <v>127</v>
      </c>
      <c r="D706" s="8" t="s">
        <v>163</v>
      </c>
      <c r="I706" s="8">
        <v>25</v>
      </c>
      <c r="J706" s="20">
        <v>7.02</v>
      </c>
      <c r="L706" s="8">
        <v>32.72</v>
      </c>
      <c r="M706" s="8">
        <v>25.65</v>
      </c>
      <c r="P706" s="8">
        <v>1.46</v>
      </c>
      <c r="Q706" s="8">
        <v>21.1</v>
      </c>
      <c r="V706" s="10" t="s">
        <v>113</v>
      </c>
      <c r="W706" s="10">
        <v>1937</v>
      </c>
      <c r="X706" s="10" t="s">
        <v>114</v>
      </c>
      <c r="Y706" s="10" t="s">
        <v>115</v>
      </c>
      <c r="Z706" s="12">
        <v>15</v>
      </c>
      <c r="AA706" s="13" t="s">
        <v>116</v>
      </c>
      <c r="AB706" s="8" t="s">
        <v>117</v>
      </c>
    </row>
    <row r="707" spans="1:28">
      <c r="A707" s="9" t="s">
        <v>170</v>
      </c>
      <c r="B707" s="8" t="s">
        <v>162</v>
      </c>
      <c r="C707" s="8" t="s">
        <v>127</v>
      </c>
      <c r="D707" s="8" t="s">
        <v>163</v>
      </c>
      <c r="I707" s="8">
        <v>40</v>
      </c>
      <c r="J707" s="20">
        <v>6.56</v>
      </c>
      <c r="L707" s="8">
        <v>32.99</v>
      </c>
      <c r="M707" s="8">
        <v>25.92</v>
      </c>
      <c r="P707" s="8">
        <v>2.2400000000000002</v>
      </c>
      <c r="Q707" s="8">
        <v>32.1</v>
      </c>
      <c r="V707" s="10" t="s">
        <v>113</v>
      </c>
      <c r="W707" s="10">
        <v>1937</v>
      </c>
      <c r="X707" s="10" t="s">
        <v>114</v>
      </c>
      <c r="Y707" s="10" t="s">
        <v>115</v>
      </c>
      <c r="Z707" s="12">
        <v>15</v>
      </c>
      <c r="AA707" s="13" t="s">
        <v>116</v>
      </c>
      <c r="AB707" s="8" t="s">
        <v>117</v>
      </c>
    </row>
    <row r="708" spans="1:28">
      <c r="A708" s="9" t="s">
        <v>170</v>
      </c>
      <c r="B708" s="8" t="s">
        <v>162</v>
      </c>
      <c r="C708" s="8" t="s">
        <v>127</v>
      </c>
      <c r="D708" s="8" t="s">
        <v>163</v>
      </c>
      <c r="I708" s="8">
        <v>75</v>
      </c>
      <c r="J708" s="20">
        <v>6.56</v>
      </c>
      <c r="L708" s="8">
        <v>33.08</v>
      </c>
      <c r="M708" s="8">
        <v>25.99</v>
      </c>
      <c r="P708" s="8">
        <v>2.11</v>
      </c>
      <c r="Q708" s="8">
        <v>30.2</v>
      </c>
      <c r="V708" s="10" t="s">
        <v>113</v>
      </c>
      <c r="W708" s="10">
        <v>1937</v>
      </c>
      <c r="X708" s="10" t="s">
        <v>114</v>
      </c>
      <c r="Y708" s="10" t="s">
        <v>115</v>
      </c>
      <c r="Z708" s="12">
        <v>15</v>
      </c>
      <c r="AA708" s="13" t="s">
        <v>116</v>
      </c>
      <c r="AB708" s="8" t="s">
        <v>117</v>
      </c>
    </row>
    <row r="709" spans="1:28">
      <c r="A709" s="9" t="s">
        <v>170</v>
      </c>
      <c r="B709" s="8" t="s">
        <v>162</v>
      </c>
      <c r="C709" s="8" t="s">
        <v>127</v>
      </c>
      <c r="D709" s="8" t="s">
        <v>163</v>
      </c>
      <c r="I709" s="8">
        <v>100</v>
      </c>
      <c r="J709" s="20">
        <v>6.47</v>
      </c>
      <c r="L709" s="8">
        <v>33.15</v>
      </c>
      <c r="M709" s="8">
        <v>26.06</v>
      </c>
      <c r="P709" s="8">
        <v>0.36</v>
      </c>
      <c r="Q709" s="8">
        <v>5.0999999999999996</v>
      </c>
      <c r="V709" s="10" t="s">
        <v>113</v>
      </c>
      <c r="W709" s="10">
        <v>1937</v>
      </c>
      <c r="X709" s="10" t="s">
        <v>114</v>
      </c>
      <c r="Y709" s="10" t="s">
        <v>115</v>
      </c>
      <c r="Z709" s="12">
        <v>15</v>
      </c>
      <c r="AA709" s="13" t="s">
        <v>116</v>
      </c>
      <c r="AB709" s="8" t="s">
        <v>117</v>
      </c>
    </row>
    <row r="710" spans="1:28">
      <c r="A710" s="9" t="s">
        <v>170</v>
      </c>
      <c r="B710" s="8" t="s">
        <v>164</v>
      </c>
      <c r="C710" s="8" t="s">
        <v>120</v>
      </c>
      <c r="D710" s="8" t="s">
        <v>168</v>
      </c>
      <c r="I710" s="8">
        <v>1</v>
      </c>
      <c r="J710" s="20">
        <v>20.170000000000002</v>
      </c>
      <c r="L710" s="8">
        <v>21.8</v>
      </c>
      <c r="M710" s="8">
        <v>14.73</v>
      </c>
      <c r="P710" s="8">
        <v>5.23</v>
      </c>
      <c r="Q710" s="8">
        <v>0</v>
      </c>
      <c r="V710" s="10" t="s">
        <v>113</v>
      </c>
      <c r="W710" s="10">
        <v>1937</v>
      </c>
      <c r="X710" s="10" t="s">
        <v>114</v>
      </c>
      <c r="Y710" s="10" t="s">
        <v>115</v>
      </c>
      <c r="Z710" s="12">
        <v>15</v>
      </c>
      <c r="AA710" s="13" t="s">
        <v>116</v>
      </c>
      <c r="AB710" s="8" t="s">
        <v>117</v>
      </c>
    </row>
    <row r="711" spans="1:28">
      <c r="A711" s="9" t="s">
        <v>170</v>
      </c>
      <c r="B711" s="8" t="s">
        <v>164</v>
      </c>
      <c r="C711" s="8" t="s">
        <v>120</v>
      </c>
      <c r="D711" s="8" t="s">
        <v>168</v>
      </c>
      <c r="I711" s="8">
        <v>10</v>
      </c>
      <c r="J711" s="20">
        <v>17.86</v>
      </c>
      <c r="L711" s="8">
        <v>23.31</v>
      </c>
      <c r="M711" s="8">
        <v>16.420000000000002</v>
      </c>
      <c r="P711" s="8">
        <v>4.4800000000000004</v>
      </c>
      <c r="Q711" s="8">
        <v>0</v>
      </c>
      <c r="V711" s="10" t="s">
        <v>113</v>
      </c>
      <c r="W711" s="10">
        <v>1937</v>
      </c>
      <c r="X711" s="10" t="s">
        <v>114</v>
      </c>
      <c r="Y711" s="10" t="s">
        <v>115</v>
      </c>
      <c r="Z711" s="12">
        <v>15</v>
      </c>
      <c r="AA711" s="13" t="s">
        <v>116</v>
      </c>
      <c r="AB711" s="8" t="s">
        <v>117</v>
      </c>
    </row>
    <row r="712" spans="1:28">
      <c r="A712" s="9" t="s">
        <v>170</v>
      </c>
      <c r="B712" s="8" t="s">
        <v>164</v>
      </c>
      <c r="C712" s="8" t="s">
        <v>120</v>
      </c>
      <c r="D712" s="8" t="s">
        <v>168</v>
      </c>
      <c r="I712" s="8">
        <v>25</v>
      </c>
      <c r="J712" s="20">
        <v>7.02</v>
      </c>
      <c r="L712" s="8">
        <v>32.700000000000003</v>
      </c>
      <c r="M712" s="8">
        <v>25.63</v>
      </c>
      <c r="P712" s="8">
        <v>1.32</v>
      </c>
      <c r="Q712" s="8">
        <v>1.31</v>
      </c>
      <c r="V712" s="10" t="s">
        <v>113</v>
      </c>
      <c r="W712" s="10">
        <v>1937</v>
      </c>
      <c r="X712" s="10" t="s">
        <v>114</v>
      </c>
      <c r="Y712" s="10" t="s">
        <v>115</v>
      </c>
      <c r="Z712" s="12">
        <v>15</v>
      </c>
      <c r="AA712" s="13" t="s">
        <v>116</v>
      </c>
      <c r="AB712" s="8" t="s">
        <v>117</v>
      </c>
    </row>
    <row r="713" spans="1:28">
      <c r="A713" s="9" t="s">
        <v>170</v>
      </c>
      <c r="B713" s="8" t="s">
        <v>164</v>
      </c>
      <c r="C713" s="8" t="s">
        <v>120</v>
      </c>
      <c r="D713" s="8" t="s">
        <v>168</v>
      </c>
      <c r="I713" s="8">
        <v>40</v>
      </c>
      <c r="J713" s="20">
        <v>6.61</v>
      </c>
      <c r="L713" s="8">
        <v>32.99</v>
      </c>
      <c r="M713" s="8">
        <v>25.91</v>
      </c>
      <c r="P713" s="8">
        <v>2.4500000000000002</v>
      </c>
      <c r="Q713" s="8">
        <v>1.69</v>
      </c>
      <c r="V713" s="10" t="s">
        <v>113</v>
      </c>
      <c r="W713" s="10">
        <v>1937</v>
      </c>
      <c r="X713" s="10" t="s">
        <v>114</v>
      </c>
      <c r="Y713" s="10" t="s">
        <v>115</v>
      </c>
      <c r="Z713" s="12">
        <v>15</v>
      </c>
      <c r="AA713" s="13" t="s">
        <v>116</v>
      </c>
      <c r="AB713" s="8" t="s">
        <v>117</v>
      </c>
    </row>
    <row r="714" spans="1:28">
      <c r="A714" s="9" t="s">
        <v>170</v>
      </c>
      <c r="B714" s="8" t="s">
        <v>164</v>
      </c>
      <c r="C714" s="8" t="s">
        <v>120</v>
      </c>
      <c r="D714" s="8" t="s">
        <v>168</v>
      </c>
      <c r="I714" s="8">
        <v>75</v>
      </c>
      <c r="J714" s="20">
        <v>6.56</v>
      </c>
      <c r="L714" s="8">
        <v>33.119999999999997</v>
      </c>
      <c r="M714" s="8">
        <v>26.02</v>
      </c>
      <c r="P714" s="8">
        <v>0.77</v>
      </c>
      <c r="Q714" s="8">
        <v>1.45</v>
      </c>
      <c r="V714" s="10" t="s">
        <v>113</v>
      </c>
      <c r="W714" s="10">
        <v>1937</v>
      </c>
      <c r="X714" s="10" t="s">
        <v>114</v>
      </c>
      <c r="Y714" s="10" t="s">
        <v>115</v>
      </c>
      <c r="Z714" s="12">
        <v>15</v>
      </c>
      <c r="AA714" s="13" t="s">
        <v>116</v>
      </c>
      <c r="AB714" s="8" t="s">
        <v>117</v>
      </c>
    </row>
    <row r="715" spans="1:28">
      <c r="A715" s="9" t="s">
        <v>170</v>
      </c>
      <c r="B715" s="8" t="s">
        <v>164</v>
      </c>
      <c r="C715" s="8" t="s">
        <v>120</v>
      </c>
      <c r="D715" s="8" t="s">
        <v>168</v>
      </c>
      <c r="I715" s="8">
        <v>100</v>
      </c>
      <c r="J715" s="20">
        <v>6.47</v>
      </c>
      <c r="L715" s="8">
        <v>33.17</v>
      </c>
      <c r="M715" s="8">
        <v>26.07</v>
      </c>
      <c r="P715" s="8">
        <v>0.38</v>
      </c>
      <c r="Q715" s="8">
        <v>2.2000000000000002</v>
      </c>
      <c r="V715" s="10" t="s">
        <v>113</v>
      </c>
      <c r="W715" s="10">
        <v>1937</v>
      </c>
      <c r="X715" s="10" t="s">
        <v>114</v>
      </c>
      <c r="Y715" s="10" t="s">
        <v>115</v>
      </c>
      <c r="Z715" s="12">
        <v>15</v>
      </c>
      <c r="AA715" s="13" t="s">
        <v>116</v>
      </c>
      <c r="AB715" s="8" t="s">
        <v>117</v>
      </c>
    </row>
    <row r="716" spans="1:28">
      <c r="A716" s="9" t="s">
        <v>170</v>
      </c>
      <c r="B716" s="8" t="s">
        <v>164</v>
      </c>
      <c r="C716" s="8" t="s">
        <v>120</v>
      </c>
      <c r="D716" s="8" t="s">
        <v>168</v>
      </c>
      <c r="I716" s="8">
        <v>150</v>
      </c>
      <c r="J716" s="20">
        <v>6.45</v>
      </c>
      <c r="L716" s="8">
        <v>33.21</v>
      </c>
      <c r="M716" s="8">
        <v>26.1</v>
      </c>
      <c r="P716" s="8" t="s">
        <v>18</v>
      </c>
      <c r="Q716" s="8">
        <v>2.59</v>
      </c>
      <c r="V716" s="10" t="s">
        <v>113</v>
      </c>
      <c r="W716" s="10">
        <v>1937</v>
      </c>
      <c r="X716" s="10" t="s">
        <v>114</v>
      </c>
      <c r="Y716" s="10" t="s">
        <v>115</v>
      </c>
      <c r="Z716" s="12">
        <v>15</v>
      </c>
      <c r="AA716" s="13" t="s">
        <v>116</v>
      </c>
      <c r="AB716" s="8" t="s">
        <v>117</v>
      </c>
    </row>
    <row r="717" spans="1:28">
      <c r="A717" s="9" t="s">
        <v>170</v>
      </c>
      <c r="B717" s="8" t="s">
        <v>166</v>
      </c>
      <c r="C717" s="8" t="s">
        <v>133</v>
      </c>
      <c r="D717" s="8" t="s">
        <v>167</v>
      </c>
      <c r="I717" s="8">
        <v>1</v>
      </c>
      <c r="J717" s="20">
        <v>23.06</v>
      </c>
      <c r="L717" s="8">
        <v>20.59</v>
      </c>
      <c r="M717" s="8">
        <v>13.09</v>
      </c>
      <c r="P717" s="8">
        <v>5.98</v>
      </c>
      <c r="Q717" s="8">
        <v>107.1</v>
      </c>
      <c r="V717" s="10" t="s">
        <v>113</v>
      </c>
      <c r="W717" s="10">
        <v>1937</v>
      </c>
      <c r="X717" s="10" t="s">
        <v>114</v>
      </c>
      <c r="Y717" s="10" t="s">
        <v>115</v>
      </c>
      <c r="Z717" s="12">
        <v>15</v>
      </c>
      <c r="AA717" s="13" t="s">
        <v>116</v>
      </c>
      <c r="AB717" s="8" t="s">
        <v>117</v>
      </c>
    </row>
    <row r="718" spans="1:28">
      <c r="A718" s="9" t="s">
        <v>170</v>
      </c>
      <c r="B718" s="8" t="s">
        <v>166</v>
      </c>
      <c r="C718" s="8" t="s">
        <v>133</v>
      </c>
      <c r="D718" s="8" t="s">
        <v>167</v>
      </c>
      <c r="I718" s="8">
        <v>10</v>
      </c>
      <c r="J718" s="20">
        <v>12.66</v>
      </c>
      <c r="L718" s="8">
        <v>26.96</v>
      </c>
      <c r="M718" s="8">
        <v>20.27</v>
      </c>
      <c r="P718" s="8">
        <v>4.05</v>
      </c>
      <c r="Q718" s="8">
        <v>63</v>
      </c>
      <c r="V718" s="10" t="s">
        <v>113</v>
      </c>
      <c r="W718" s="10">
        <v>1937</v>
      </c>
      <c r="X718" s="10" t="s">
        <v>114</v>
      </c>
      <c r="Y718" s="10" t="s">
        <v>115</v>
      </c>
      <c r="Z718" s="12">
        <v>15</v>
      </c>
      <c r="AA718" s="13" t="s">
        <v>116</v>
      </c>
      <c r="AB718" s="8" t="s">
        <v>117</v>
      </c>
    </row>
    <row r="719" spans="1:28">
      <c r="A719" s="9" t="s">
        <v>170</v>
      </c>
      <c r="B719" s="8" t="s">
        <v>166</v>
      </c>
      <c r="C719" s="8" t="s">
        <v>133</v>
      </c>
      <c r="D719" s="8" t="s">
        <v>167</v>
      </c>
      <c r="I719" s="8">
        <v>25</v>
      </c>
      <c r="J719" s="20">
        <v>7.01</v>
      </c>
      <c r="L719" s="8">
        <v>32.72</v>
      </c>
      <c r="M719" s="8">
        <v>25.65</v>
      </c>
      <c r="P719" s="8">
        <v>1.24</v>
      </c>
      <c r="Q719" s="8">
        <v>17.899999999999999</v>
      </c>
      <c r="V719" s="10" t="s">
        <v>113</v>
      </c>
      <c r="W719" s="10">
        <v>1937</v>
      </c>
      <c r="X719" s="10" t="s">
        <v>114</v>
      </c>
      <c r="Y719" s="10" t="s">
        <v>115</v>
      </c>
      <c r="Z719" s="12">
        <v>15</v>
      </c>
      <c r="AA719" s="13" t="s">
        <v>116</v>
      </c>
      <c r="AB719" s="8" t="s">
        <v>117</v>
      </c>
    </row>
    <row r="720" spans="1:28">
      <c r="A720" s="9" t="s">
        <v>170</v>
      </c>
      <c r="B720" s="8" t="s">
        <v>166</v>
      </c>
      <c r="C720" s="8" t="s">
        <v>133</v>
      </c>
      <c r="D720" s="8" t="s">
        <v>167</v>
      </c>
      <c r="I720" s="8">
        <v>40</v>
      </c>
      <c r="J720" s="20">
        <v>6.6</v>
      </c>
      <c r="L720" s="8">
        <v>33.03</v>
      </c>
      <c r="M720" s="8">
        <v>25.94</v>
      </c>
      <c r="P720" s="8">
        <v>2.88</v>
      </c>
      <c r="Q720" s="8">
        <v>41.5</v>
      </c>
      <c r="V720" s="10" t="s">
        <v>113</v>
      </c>
      <c r="W720" s="10">
        <v>1937</v>
      </c>
      <c r="X720" s="10" t="s">
        <v>114</v>
      </c>
      <c r="Y720" s="10" t="s">
        <v>115</v>
      </c>
      <c r="Z720" s="12">
        <v>15</v>
      </c>
      <c r="AA720" s="13" t="s">
        <v>116</v>
      </c>
      <c r="AB720" s="8" t="s">
        <v>117</v>
      </c>
    </row>
    <row r="721" spans="1:28">
      <c r="A721" s="9" t="s">
        <v>170</v>
      </c>
      <c r="B721" s="8" t="s">
        <v>166</v>
      </c>
      <c r="C721" s="8" t="s">
        <v>133</v>
      </c>
      <c r="D721" s="8" t="s">
        <v>167</v>
      </c>
      <c r="I721" s="8">
        <v>54</v>
      </c>
      <c r="J721" s="20">
        <v>6.49</v>
      </c>
      <c r="L721" s="8">
        <v>33.1</v>
      </c>
      <c r="M721" s="8">
        <v>26</v>
      </c>
      <c r="P721" s="8">
        <v>3.74</v>
      </c>
      <c r="Q721" s="8">
        <v>53.4</v>
      </c>
      <c r="V721" s="10" t="s">
        <v>113</v>
      </c>
      <c r="W721" s="10">
        <v>1937</v>
      </c>
      <c r="X721" s="10" t="s">
        <v>114</v>
      </c>
      <c r="Y721" s="10" t="s">
        <v>115</v>
      </c>
      <c r="Z721" s="12">
        <v>15</v>
      </c>
      <c r="AA721" s="13" t="s">
        <v>116</v>
      </c>
      <c r="AB721" s="8" t="s">
        <v>117</v>
      </c>
    </row>
    <row r="722" spans="1:28">
      <c r="A722" s="9" t="s">
        <v>170</v>
      </c>
      <c r="B722" s="8" t="s">
        <v>166</v>
      </c>
      <c r="C722" s="8" t="s">
        <v>133</v>
      </c>
      <c r="D722" s="8" t="s">
        <v>167</v>
      </c>
      <c r="I722" s="8">
        <v>60</v>
      </c>
      <c r="J722" s="20">
        <v>6.5</v>
      </c>
      <c r="L722" s="8" t="s">
        <v>18</v>
      </c>
      <c r="M722" s="8" t="s">
        <v>18</v>
      </c>
      <c r="P722" s="8" t="s">
        <v>18</v>
      </c>
      <c r="Q722" s="8" t="s">
        <v>18</v>
      </c>
      <c r="V722" s="10" t="s">
        <v>113</v>
      </c>
      <c r="W722" s="10">
        <v>1937</v>
      </c>
      <c r="X722" s="10" t="s">
        <v>114</v>
      </c>
      <c r="Y722" s="10" t="s">
        <v>115</v>
      </c>
      <c r="Z722" s="12">
        <v>15</v>
      </c>
      <c r="AA722" s="13" t="s">
        <v>116</v>
      </c>
      <c r="AB722" s="8" t="s">
        <v>117</v>
      </c>
    </row>
    <row r="723" spans="1:28">
      <c r="A723" s="9" t="s">
        <v>170</v>
      </c>
      <c r="B723" s="8" t="s">
        <v>169</v>
      </c>
      <c r="C723" s="8" t="s">
        <v>137</v>
      </c>
      <c r="D723" s="8" t="s">
        <v>165</v>
      </c>
      <c r="I723" s="8">
        <v>1</v>
      </c>
      <c r="J723" s="20">
        <v>20.47</v>
      </c>
      <c r="L723" s="8">
        <v>21.82</v>
      </c>
      <c r="M723" s="8">
        <v>14.67</v>
      </c>
      <c r="P723" s="8">
        <v>5.28</v>
      </c>
      <c r="Q723" s="8">
        <v>91.5</v>
      </c>
      <c r="V723" s="10" t="s">
        <v>113</v>
      </c>
      <c r="W723" s="10">
        <v>1937</v>
      </c>
      <c r="X723" s="10" t="s">
        <v>114</v>
      </c>
      <c r="Y723" s="10" t="s">
        <v>115</v>
      </c>
      <c r="Z723" s="12">
        <v>15</v>
      </c>
      <c r="AA723" s="13" t="s">
        <v>116</v>
      </c>
      <c r="AB723" s="8" t="s">
        <v>117</v>
      </c>
    </row>
    <row r="724" spans="1:28">
      <c r="A724" s="9" t="s">
        <v>170</v>
      </c>
      <c r="B724" s="8" t="s">
        <v>169</v>
      </c>
      <c r="C724" s="8" t="s">
        <v>137</v>
      </c>
      <c r="D724" s="8" t="s">
        <v>165</v>
      </c>
      <c r="I724" s="8">
        <v>10</v>
      </c>
      <c r="J724" s="20">
        <v>16.96</v>
      </c>
      <c r="L724" s="8">
        <v>23.91</v>
      </c>
      <c r="M724" s="8">
        <v>17.079999999999998</v>
      </c>
      <c r="P724" s="8">
        <v>4.92</v>
      </c>
      <c r="Q724" s="8">
        <v>81.5</v>
      </c>
      <c r="V724" s="10" t="s">
        <v>113</v>
      </c>
      <c r="W724" s="10">
        <v>1937</v>
      </c>
      <c r="X724" s="10" t="s">
        <v>114</v>
      </c>
      <c r="Y724" s="10" t="s">
        <v>115</v>
      </c>
      <c r="Z724" s="12">
        <v>15</v>
      </c>
      <c r="AA724" s="13" t="s">
        <v>116</v>
      </c>
      <c r="AB724" s="8" t="s">
        <v>117</v>
      </c>
    </row>
    <row r="725" spans="1:28">
      <c r="A725" s="9" t="s">
        <v>170</v>
      </c>
      <c r="B725" s="8" t="s">
        <v>169</v>
      </c>
      <c r="C725" s="8" t="s">
        <v>137</v>
      </c>
      <c r="D725" s="8" t="s">
        <v>165</v>
      </c>
      <c r="I725" s="8">
        <v>25</v>
      </c>
      <c r="J725" s="20">
        <v>6.89</v>
      </c>
      <c r="L725" s="8">
        <v>32.72</v>
      </c>
      <c r="M725" s="8">
        <v>25.66</v>
      </c>
      <c r="P725" s="8">
        <v>1.89</v>
      </c>
      <c r="Q725" s="8">
        <v>26.6</v>
      </c>
      <c r="V725" s="10" t="s">
        <v>113</v>
      </c>
      <c r="W725" s="10">
        <v>1937</v>
      </c>
      <c r="X725" s="10" t="s">
        <v>114</v>
      </c>
      <c r="Y725" s="10" t="s">
        <v>115</v>
      </c>
      <c r="Z725" s="12">
        <v>15</v>
      </c>
      <c r="AA725" s="13" t="s">
        <v>116</v>
      </c>
      <c r="AB725" s="8" t="s">
        <v>117</v>
      </c>
    </row>
    <row r="726" spans="1:28">
      <c r="A726" s="9" t="s">
        <v>170</v>
      </c>
      <c r="B726" s="8" t="s">
        <v>169</v>
      </c>
      <c r="C726" s="8" t="s">
        <v>137</v>
      </c>
      <c r="D726" s="8" t="s">
        <v>165</v>
      </c>
      <c r="I726" s="8">
        <v>40</v>
      </c>
      <c r="J726" s="20">
        <v>6.52</v>
      </c>
      <c r="L726" s="8">
        <v>33.04</v>
      </c>
      <c r="M726" s="8">
        <v>25.97</v>
      </c>
      <c r="P726" s="8">
        <v>3.88</v>
      </c>
      <c r="Q726" s="8">
        <v>55.5</v>
      </c>
      <c r="V726" s="10" t="s">
        <v>113</v>
      </c>
      <c r="W726" s="10">
        <v>1937</v>
      </c>
      <c r="X726" s="10" t="s">
        <v>114</v>
      </c>
      <c r="Y726" s="10" t="s">
        <v>115</v>
      </c>
      <c r="Z726" s="12">
        <v>15</v>
      </c>
      <c r="AA726" s="13" t="s">
        <v>116</v>
      </c>
      <c r="AB726" s="8" t="s">
        <v>117</v>
      </c>
    </row>
    <row r="727" spans="1:28">
      <c r="A727" s="9" t="s">
        <v>170</v>
      </c>
      <c r="B727" s="8" t="s">
        <v>169</v>
      </c>
      <c r="C727" s="8" t="s">
        <v>137</v>
      </c>
      <c r="D727" s="8" t="s">
        <v>165</v>
      </c>
      <c r="I727" s="8">
        <v>75</v>
      </c>
      <c r="J727" s="20">
        <v>6.41</v>
      </c>
      <c r="L727" s="8">
        <v>33.28</v>
      </c>
      <c r="M727" s="8">
        <v>26.17</v>
      </c>
      <c r="P727" s="8">
        <v>4.4000000000000004</v>
      </c>
      <c r="Q727" s="8">
        <v>62.9</v>
      </c>
      <c r="V727" s="10" t="s">
        <v>113</v>
      </c>
      <c r="W727" s="10">
        <v>1937</v>
      </c>
      <c r="X727" s="10" t="s">
        <v>114</v>
      </c>
      <c r="Y727" s="10" t="s">
        <v>115</v>
      </c>
      <c r="Z727" s="12">
        <v>15</v>
      </c>
      <c r="AA727" s="13" t="s">
        <v>116</v>
      </c>
      <c r="AB727" s="8" t="s">
        <v>117</v>
      </c>
    </row>
    <row r="728" spans="1:28">
      <c r="A728" s="9" t="s">
        <v>170</v>
      </c>
      <c r="B728" s="8" t="s">
        <v>169</v>
      </c>
      <c r="C728" s="8" t="s">
        <v>137</v>
      </c>
      <c r="D728" s="8" t="s">
        <v>165</v>
      </c>
      <c r="I728" s="8">
        <v>95</v>
      </c>
      <c r="J728" s="20">
        <v>6.36</v>
      </c>
      <c r="L728" s="8">
        <v>33.299999999999997</v>
      </c>
      <c r="M728" s="8">
        <v>26.17</v>
      </c>
      <c r="P728" s="8">
        <v>4.28</v>
      </c>
      <c r="Q728" s="8">
        <v>61.2</v>
      </c>
      <c r="V728" s="10" t="s">
        <v>113</v>
      </c>
      <c r="W728" s="10">
        <v>1937</v>
      </c>
      <c r="X728" s="10" t="s">
        <v>114</v>
      </c>
      <c r="Y728" s="10" t="s">
        <v>115</v>
      </c>
      <c r="Z728" s="12">
        <v>15</v>
      </c>
      <c r="AA728" s="13" t="s">
        <v>116</v>
      </c>
      <c r="AB728" s="8" t="s">
        <v>117</v>
      </c>
    </row>
    <row r="729" spans="1:28">
      <c r="A729" s="9" t="s">
        <v>170</v>
      </c>
      <c r="B729" s="8" t="s">
        <v>171</v>
      </c>
      <c r="C729" s="8" t="s">
        <v>139</v>
      </c>
      <c r="D729" s="8" t="s">
        <v>172</v>
      </c>
      <c r="I729" s="8">
        <v>1</v>
      </c>
      <c r="J729" s="20">
        <v>19.510000000000002</v>
      </c>
      <c r="L729" s="8">
        <v>22.03</v>
      </c>
      <c r="M729" s="8">
        <v>15.07</v>
      </c>
      <c r="P729" s="8">
        <v>5.67</v>
      </c>
      <c r="Q729" s="8">
        <v>96.7</v>
      </c>
      <c r="V729" s="10" t="s">
        <v>113</v>
      </c>
      <c r="W729" s="10">
        <v>1937</v>
      </c>
      <c r="X729" s="10" t="s">
        <v>114</v>
      </c>
      <c r="Y729" s="10" t="s">
        <v>115</v>
      </c>
      <c r="Z729" s="12">
        <v>15</v>
      </c>
      <c r="AA729" s="13" t="s">
        <v>116</v>
      </c>
      <c r="AB729" s="8" t="s">
        <v>117</v>
      </c>
    </row>
    <row r="730" spans="1:28">
      <c r="A730" s="9" t="s">
        <v>170</v>
      </c>
      <c r="B730" s="8" t="s">
        <v>171</v>
      </c>
      <c r="C730" s="8" t="s">
        <v>139</v>
      </c>
      <c r="D730" s="8" t="s">
        <v>172</v>
      </c>
      <c r="I730" s="8">
        <v>10</v>
      </c>
      <c r="J730" s="20">
        <v>10.95</v>
      </c>
      <c r="L730" s="8">
        <v>30.01</v>
      </c>
      <c r="M730" s="8">
        <v>22.93</v>
      </c>
      <c r="P730" s="8">
        <v>4.5999999999999996</v>
      </c>
      <c r="Q730" s="8">
        <v>70.599999999999994</v>
      </c>
      <c r="V730" s="10" t="s">
        <v>113</v>
      </c>
      <c r="W730" s="10">
        <v>1937</v>
      </c>
      <c r="X730" s="10" t="s">
        <v>114</v>
      </c>
      <c r="Y730" s="10" t="s">
        <v>115</v>
      </c>
      <c r="Z730" s="12">
        <v>15</v>
      </c>
      <c r="AA730" s="13" t="s">
        <v>116</v>
      </c>
      <c r="AB730" s="8" t="s">
        <v>117</v>
      </c>
    </row>
    <row r="731" spans="1:28">
      <c r="A731" s="9" t="s">
        <v>170</v>
      </c>
      <c r="B731" s="8" t="s">
        <v>171</v>
      </c>
      <c r="C731" s="8" t="s">
        <v>139</v>
      </c>
      <c r="D731" s="8" t="s">
        <v>172</v>
      </c>
      <c r="I731" s="8">
        <v>25</v>
      </c>
      <c r="J731" s="20">
        <v>6.72</v>
      </c>
      <c r="L731" s="8">
        <v>32.770000000000003</v>
      </c>
      <c r="M731" s="8">
        <v>25.73</v>
      </c>
      <c r="P731" s="8">
        <v>3.82</v>
      </c>
      <c r="Q731" s="8">
        <v>54.8</v>
      </c>
      <c r="V731" s="10" t="s">
        <v>113</v>
      </c>
      <c r="W731" s="10">
        <v>1937</v>
      </c>
      <c r="X731" s="10" t="s">
        <v>114</v>
      </c>
      <c r="Y731" s="10" t="s">
        <v>115</v>
      </c>
      <c r="Z731" s="12">
        <v>15</v>
      </c>
      <c r="AA731" s="13" t="s">
        <v>116</v>
      </c>
      <c r="AB731" s="8" t="s">
        <v>117</v>
      </c>
    </row>
    <row r="732" spans="1:28">
      <c r="A732" s="9" t="s">
        <v>170</v>
      </c>
      <c r="B732" s="8" t="s">
        <v>171</v>
      </c>
      <c r="C732" s="8" t="s">
        <v>139</v>
      </c>
      <c r="D732" s="8" t="s">
        <v>172</v>
      </c>
      <c r="I732" s="8">
        <v>40</v>
      </c>
      <c r="J732" s="20">
        <v>6.52</v>
      </c>
      <c r="L732" s="8">
        <v>33.04</v>
      </c>
      <c r="M732" s="8">
        <v>25.97</v>
      </c>
      <c r="P732" s="8">
        <v>4.2</v>
      </c>
      <c r="Q732" s="8">
        <v>60.2</v>
      </c>
      <c r="V732" s="10" t="s">
        <v>113</v>
      </c>
      <c r="W732" s="10">
        <v>1937</v>
      </c>
      <c r="X732" s="10" t="s">
        <v>114</v>
      </c>
      <c r="Y732" s="10" t="s">
        <v>115</v>
      </c>
      <c r="Z732" s="12">
        <v>15</v>
      </c>
      <c r="AA732" s="13" t="s">
        <v>116</v>
      </c>
      <c r="AB732" s="8" t="s">
        <v>117</v>
      </c>
    </row>
    <row r="733" spans="1:28">
      <c r="A733" s="9" t="s">
        <v>170</v>
      </c>
      <c r="B733" s="8" t="s">
        <v>171</v>
      </c>
      <c r="C733" s="8" t="s">
        <v>139</v>
      </c>
      <c r="D733" s="8" t="s">
        <v>172</v>
      </c>
      <c r="I733" s="8">
        <v>75</v>
      </c>
      <c r="J733" s="20">
        <v>6.41</v>
      </c>
      <c r="L733" s="8">
        <v>33.21</v>
      </c>
      <c r="M733" s="8">
        <v>26.11</v>
      </c>
      <c r="P733" s="8">
        <v>4.75</v>
      </c>
      <c r="Q733" s="8">
        <v>67.900000000000006</v>
      </c>
      <c r="V733" s="10" t="s">
        <v>113</v>
      </c>
      <c r="W733" s="10">
        <v>1937</v>
      </c>
      <c r="X733" s="10" t="s">
        <v>114</v>
      </c>
      <c r="Y733" s="10" t="s">
        <v>115</v>
      </c>
      <c r="Z733" s="12">
        <v>15</v>
      </c>
      <c r="AA733" s="13" t="s">
        <v>116</v>
      </c>
      <c r="AB733" s="8" t="s">
        <v>117</v>
      </c>
    </row>
    <row r="734" spans="1:28">
      <c r="A734" s="9" t="s">
        <v>170</v>
      </c>
      <c r="B734" s="8" t="s">
        <v>171</v>
      </c>
      <c r="C734" s="8" t="s">
        <v>139</v>
      </c>
      <c r="D734" s="8" t="s">
        <v>172</v>
      </c>
      <c r="I734" s="8">
        <v>100</v>
      </c>
      <c r="J734" s="20">
        <v>6.36</v>
      </c>
      <c r="L734" s="8">
        <v>33.24</v>
      </c>
      <c r="M734" s="8">
        <v>26.14</v>
      </c>
      <c r="P734" s="8">
        <v>4.58</v>
      </c>
      <c r="Q734" s="8">
        <v>65.400000000000006</v>
      </c>
      <c r="V734" s="10" t="s">
        <v>113</v>
      </c>
      <c r="W734" s="10">
        <v>1937</v>
      </c>
      <c r="X734" s="10" t="s">
        <v>114</v>
      </c>
      <c r="Y734" s="10" t="s">
        <v>115</v>
      </c>
      <c r="Z734" s="12">
        <v>15</v>
      </c>
      <c r="AA734" s="13" t="s">
        <v>116</v>
      </c>
      <c r="AB734" s="8" t="s">
        <v>117</v>
      </c>
    </row>
    <row r="735" spans="1:28">
      <c r="A735" s="9" t="s">
        <v>170</v>
      </c>
      <c r="B735" s="8" t="s">
        <v>173</v>
      </c>
      <c r="C735" s="8" t="s">
        <v>142</v>
      </c>
      <c r="D735" s="8" t="s">
        <v>174</v>
      </c>
      <c r="I735" s="8">
        <v>1</v>
      </c>
      <c r="J735" s="20">
        <v>19.07</v>
      </c>
      <c r="L735" s="8">
        <v>22.36</v>
      </c>
      <c r="M735" s="8">
        <v>15.18</v>
      </c>
      <c r="P735" s="8">
        <v>5.63</v>
      </c>
      <c r="Q735" s="8">
        <v>95.6</v>
      </c>
      <c r="V735" s="10" t="s">
        <v>113</v>
      </c>
      <c r="W735" s="10">
        <v>1937</v>
      </c>
      <c r="X735" s="10" t="s">
        <v>114</v>
      </c>
      <c r="Y735" s="10" t="s">
        <v>115</v>
      </c>
      <c r="Z735" s="12">
        <v>15</v>
      </c>
      <c r="AA735" s="13" t="s">
        <v>116</v>
      </c>
      <c r="AB735" s="8" t="s">
        <v>117</v>
      </c>
    </row>
    <row r="736" spans="1:28">
      <c r="A736" s="9" t="s">
        <v>170</v>
      </c>
      <c r="B736" s="8" t="s">
        <v>173</v>
      </c>
      <c r="C736" s="8" t="s">
        <v>142</v>
      </c>
      <c r="D736" s="8" t="s">
        <v>174</v>
      </c>
      <c r="I736" s="8">
        <v>10</v>
      </c>
      <c r="J736" s="20">
        <v>14.2</v>
      </c>
      <c r="L736" s="8">
        <v>29.49</v>
      </c>
      <c r="M736" s="8">
        <v>21.92</v>
      </c>
      <c r="P736" s="8">
        <v>5.01</v>
      </c>
      <c r="Q736" s="8">
        <v>81.8</v>
      </c>
      <c r="V736" s="10" t="s">
        <v>113</v>
      </c>
      <c r="W736" s="10">
        <v>1937</v>
      </c>
      <c r="X736" s="10" t="s">
        <v>114</v>
      </c>
      <c r="Y736" s="10" t="s">
        <v>115</v>
      </c>
      <c r="Z736" s="12">
        <v>15</v>
      </c>
      <c r="AA736" s="13" t="s">
        <v>116</v>
      </c>
      <c r="AB736" s="8" t="s">
        <v>117</v>
      </c>
    </row>
    <row r="737" spans="1:28">
      <c r="A737" s="9" t="s">
        <v>170</v>
      </c>
      <c r="B737" s="8" t="s">
        <v>173</v>
      </c>
      <c r="C737" s="8" t="s">
        <v>142</v>
      </c>
      <c r="D737" s="8" t="s">
        <v>174</v>
      </c>
      <c r="I737" s="8">
        <v>25</v>
      </c>
      <c r="J737" s="20">
        <v>6.77</v>
      </c>
      <c r="L737" s="8">
        <v>32.79</v>
      </c>
      <c r="M737" s="8">
        <v>25.73</v>
      </c>
      <c r="P737" s="8">
        <v>3.04</v>
      </c>
      <c r="Q737" s="8">
        <v>43.6</v>
      </c>
      <c r="V737" s="10" t="s">
        <v>113</v>
      </c>
      <c r="W737" s="10">
        <v>1937</v>
      </c>
      <c r="X737" s="10" t="s">
        <v>114</v>
      </c>
      <c r="Y737" s="10" t="s">
        <v>115</v>
      </c>
      <c r="Z737" s="12">
        <v>15</v>
      </c>
      <c r="AA737" s="13" t="s">
        <v>116</v>
      </c>
      <c r="AB737" s="8" t="s">
        <v>117</v>
      </c>
    </row>
    <row r="738" spans="1:28">
      <c r="A738" s="9" t="s">
        <v>170</v>
      </c>
      <c r="B738" s="8" t="s">
        <v>173</v>
      </c>
      <c r="C738" s="8" t="s">
        <v>142</v>
      </c>
      <c r="D738" s="8" t="s">
        <v>174</v>
      </c>
      <c r="I738" s="8">
        <v>40</v>
      </c>
      <c r="J738" s="20">
        <v>6.43</v>
      </c>
      <c r="L738" s="8">
        <v>33.08</v>
      </c>
      <c r="M738" s="8">
        <v>26.01</v>
      </c>
      <c r="P738" s="8">
        <v>4.74</v>
      </c>
      <c r="Q738" s="8">
        <v>67.5</v>
      </c>
      <c r="V738" s="10" t="s">
        <v>113</v>
      </c>
      <c r="W738" s="10">
        <v>1937</v>
      </c>
      <c r="X738" s="10" t="s">
        <v>114</v>
      </c>
      <c r="Y738" s="10" t="s">
        <v>115</v>
      </c>
      <c r="Z738" s="12">
        <v>15</v>
      </c>
      <c r="AA738" s="13" t="s">
        <v>116</v>
      </c>
      <c r="AB738" s="8" t="s">
        <v>117</v>
      </c>
    </row>
    <row r="739" spans="1:28">
      <c r="A739" s="9" t="s">
        <v>170</v>
      </c>
      <c r="B739" s="8" t="s">
        <v>173</v>
      </c>
      <c r="C739" s="8" t="s">
        <v>142</v>
      </c>
      <c r="D739" s="8" t="s">
        <v>174</v>
      </c>
      <c r="I739" s="8">
        <v>75</v>
      </c>
      <c r="J739" s="20">
        <v>6.33</v>
      </c>
      <c r="L739" s="8">
        <v>33.22</v>
      </c>
      <c r="M739" s="8">
        <v>26.14</v>
      </c>
      <c r="P739" s="8">
        <v>5.04</v>
      </c>
      <c r="Q739" s="8">
        <v>71.900000000000006</v>
      </c>
      <c r="V739" s="10" t="s">
        <v>113</v>
      </c>
      <c r="W739" s="10">
        <v>1937</v>
      </c>
      <c r="X739" s="10" t="s">
        <v>114</v>
      </c>
      <c r="Y739" s="10" t="s">
        <v>115</v>
      </c>
      <c r="Z739" s="12">
        <v>15</v>
      </c>
      <c r="AA739" s="13" t="s">
        <v>116</v>
      </c>
      <c r="AB739" s="8" t="s">
        <v>117</v>
      </c>
    </row>
    <row r="740" spans="1:28">
      <c r="A740" s="9" t="s">
        <v>170</v>
      </c>
      <c r="B740" s="8" t="s">
        <v>173</v>
      </c>
      <c r="C740" s="8" t="s">
        <v>142</v>
      </c>
      <c r="D740" s="8" t="s">
        <v>174</v>
      </c>
      <c r="I740" s="8">
        <v>120</v>
      </c>
      <c r="J740" s="20">
        <v>6.27</v>
      </c>
      <c r="L740" s="8">
        <v>33.26</v>
      </c>
      <c r="M740" s="8">
        <v>26.16</v>
      </c>
      <c r="P740" s="8">
        <v>5</v>
      </c>
      <c r="Q740" s="8">
        <v>71.2</v>
      </c>
      <c r="V740" s="10" t="s">
        <v>113</v>
      </c>
      <c r="W740" s="10">
        <v>1937</v>
      </c>
      <c r="X740" s="10" t="s">
        <v>114</v>
      </c>
      <c r="Y740" s="10" t="s">
        <v>115</v>
      </c>
      <c r="Z740" s="12">
        <v>15</v>
      </c>
      <c r="AA740" s="13" t="s">
        <v>116</v>
      </c>
      <c r="AB740" s="8" t="s">
        <v>117</v>
      </c>
    </row>
    <row r="741" spans="1:28">
      <c r="A741" s="9" t="s">
        <v>177</v>
      </c>
      <c r="B741" s="8" t="s">
        <v>175</v>
      </c>
      <c r="C741" s="8" t="s">
        <v>145</v>
      </c>
      <c r="D741" s="8" t="s">
        <v>176</v>
      </c>
      <c r="I741" s="8">
        <v>1</v>
      </c>
      <c r="J741" s="20">
        <v>18.82</v>
      </c>
      <c r="L741" s="8">
        <v>21.11</v>
      </c>
      <c r="M741" s="8">
        <v>14.53</v>
      </c>
      <c r="P741" s="8">
        <v>4.96</v>
      </c>
      <c r="Q741" s="8">
        <v>83.1</v>
      </c>
      <c r="V741" s="10" t="s">
        <v>113</v>
      </c>
      <c r="W741" s="10">
        <v>1937</v>
      </c>
      <c r="X741" s="10" t="s">
        <v>114</v>
      </c>
      <c r="Y741" s="10" t="s">
        <v>115</v>
      </c>
      <c r="Z741" s="12">
        <v>15</v>
      </c>
      <c r="AA741" s="13" t="s">
        <v>116</v>
      </c>
      <c r="AB741" s="8" t="s">
        <v>117</v>
      </c>
    </row>
    <row r="742" spans="1:28">
      <c r="A742" s="9" t="s">
        <v>177</v>
      </c>
      <c r="B742" s="8" t="s">
        <v>175</v>
      </c>
      <c r="C742" s="8" t="s">
        <v>145</v>
      </c>
      <c r="D742" s="8" t="s">
        <v>176</v>
      </c>
      <c r="I742" s="8">
        <v>10</v>
      </c>
      <c r="J742" s="20">
        <v>15.88</v>
      </c>
      <c r="L742" s="8">
        <v>28.59</v>
      </c>
      <c r="M742" s="8">
        <v>20.87</v>
      </c>
      <c r="P742" s="8">
        <v>5</v>
      </c>
      <c r="Q742" s="8">
        <v>83.5</v>
      </c>
      <c r="V742" s="10" t="s">
        <v>113</v>
      </c>
      <c r="W742" s="10">
        <v>1937</v>
      </c>
      <c r="X742" s="10" t="s">
        <v>114</v>
      </c>
      <c r="Y742" s="10" t="s">
        <v>115</v>
      </c>
      <c r="Z742" s="12">
        <v>15</v>
      </c>
      <c r="AA742" s="13" t="s">
        <v>116</v>
      </c>
      <c r="AB742" s="8" t="s">
        <v>117</v>
      </c>
    </row>
    <row r="743" spans="1:28">
      <c r="A743" s="9" t="s">
        <v>177</v>
      </c>
      <c r="B743" s="8" t="s">
        <v>175</v>
      </c>
      <c r="C743" s="8" t="s">
        <v>145</v>
      </c>
      <c r="D743" s="8" t="s">
        <v>176</v>
      </c>
      <c r="I743" s="8">
        <v>25</v>
      </c>
      <c r="J743" s="20">
        <v>15.48</v>
      </c>
      <c r="L743" s="8">
        <v>30.07</v>
      </c>
      <c r="M743" s="8">
        <v>22.08</v>
      </c>
      <c r="P743" s="8">
        <v>4.9400000000000004</v>
      </c>
      <c r="Q743" s="8">
        <v>82.8</v>
      </c>
      <c r="V743" s="10" t="s">
        <v>113</v>
      </c>
      <c r="W743" s="10">
        <v>1937</v>
      </c>
      <c r="X743" s="10" t="s">
        <v>114</v>
      </c>
      <c r="Y743" s="10" t="s">
        <v>115</v>
      </c>
      <c r="Z743" s="12">
        <v>15</v>
      </c>
      <c r="AA743" s="13" t="s">
        <v>116</v>
      </c>
      <c r="AB743" s="8" t="s">
        <v>117</v>
      </c>
    </row>
    <row r="744" spans="1:28">
      <c r="A744" s="9" t="s">
        <v>177</v>
      </c>
      <c r="B744" s="8" t="s">
        <v>175</v>
      </c>
      <c r="C744" s="8" t="s">
        <v>145</v>
      </c>
      <c r="D744" s="8" t="s">
        <v>176</v>
      </c>
      <c r="I744" s="8">
        <v>40</v>
      </c>
      <c r="J744" s="20">
        <v>7.86</v>
      </c>
      <c r="L744" s="8">
        <v>32.299999999999997</v>
      </c>
      <c r="M744" s="8">
        <v>25.2</v>
      </c>
      <c r="P744" s="8">
        <v>4.6500000000000004</v>
      </c>
      <c r="Q744" s="8">
        <v>68</v>
      </c>
      <c r="V744" s="10" t="s">
        <v>113</v>
      </c>
      <c r="W744" s="10">
        <v>1937</v>
      </c>
      <c r="X744" s="10" t="s">
        <v>114</v>
      </c>
      <c r="Y744" s="10" t="s">
        <v>115</v>
      </c>
      <c r="Z744" s="12">
        <v>15</v>
      </c>
      <c r="AA744" s="13" t="s">
        <v>116</v>
      </c>
      <c r="AB744" s="8" t="s">
        <v>117</v>
      </c>
    </row>
    <row r="745" spans="1:28">
      <c r="A745" s="9" t="s">
        <v>177</v>
      </c>
      <c r="B745" s="8" t="s">
        <v>175</v>
      </c>
      <c r="C745" s="8" t="s">
        <v>145</v>
      </c>
      <c r="D745" s="8" t="s">
        <v>176</v>
      </c>
      <c r="I745" s="8">
        <v>75</v>
      </c>
      <c r="J745" s="20">
        <v>6.39</v>
      </c>
      <c r="L745" s="8">
        <v>34.42</v>
      </c>
      <c r="M745" s="8">
        <v>27.06</v>
      </c>
      <c r="P745" s="8">
        <v>4.8</v>
      </c>
      <c r="Q745" s="8">
        <v>69.2</v>
      </c>
      <c r="V745" s="10" t="s">
        <v>113</v>
      </c>
      <c r="W745" s="10">
        <v>1937</v>
      </c>
      <c r="X745" s="10" t="s">
        <v>114</v>
      </c>
      <c r="Y745" s="10" t="s">
        <v>115</v>
      </c>
      <c r="Z745" s="12">
        <v>15</v>
      </c>
      <c r="AA745" s="13" t="s">
        <v>116</v>
      </c>
      <c r="AB745" s="8" t="s">
        <v>117</v>
      </c>
    </row>
    <row r="746" spans="1:28">
      <c r="A746" s="9" t="s">
        <v>177</v>
      </c>
      <c r="B746" s="8" t="s">
        <v>175</v>
      </c>
      <c r="C746" s="8" t="s">
        <v>145</v>
      </c>
      <c r="D746" s="8" t="s">
        <v>176</v>
      </c>
      <c r="I746" s="8">
        <v>100</v>
      </c>
      <c r="J746" s="20" t="s">
        <v>18</v>
      </c>
      <c r="L746" s="8">
        <v>34.76</v>
      </c>
      <c r="M746" s="8" t="s">
        <v>18</v>
      </c>
      <c r="P746" s="8">
        <v>4.97</v>
      </c>
      <c r="Q746" s="8" t="s">
        <v>18</v>
      </c>
      <c r="V746" s="10" t="s">
        <v>113</v>
      </c>
      <c r="W746" s="10">
        <v>1937</v>
      </c>
      <c r="X746" s="10" t="s">
        <v>114</v>
      </c>
      <c r="Y746" s="10" t="s">
        <v>115</v>
      </c>
      <c r="Z746" s="12">
        <v>15</v>
      </c>
      <c r="AA746" s="13" t="s">
        <v>116</v>
      </c>
      <c r="AB746" s="8" t="s">
        <v>117</v>
      </c>
    </row>
    <row r="747" spans="1:28">
      <c r="A747" s="9" t="s">
        <v>177</v>
      </c>
      <c r="B747" s="8" t="s">
        <v>175</v>
      </c>
      <c r="C747" s="8" t="s">
        <v>145</v>
      </c>
      <c r="D747" s="8" t="s">
        <v>176</v>
      </c>
      <c r="I747" s="8">
        <v>150</v>
      </c>
      <c r="J747" s="20">
        <v>5.97</v>
      </c>
      <c r="L747" s="8">
        <v>34.78</v>
      </c>
      <c r="M747" s="8">
        <v>27.4</v>
      </c>
      <c r="P747" s="8">
        <v>5.15</v>
      </c>
      <c r="Q747" s="8">
        <v>73.7</v>
      </c>
      <c r="V747" s="10" t="s">
        <v>113</v>
      </c>
      <c r="W747" s="10">
        <v>1937</v>
      </c>
      <c r="X747" s="10" t="s">
        <v>114</v>
      </c>
      <c r="Y747" s="10" t="s">
        <v>115</v>
      </c>
      <c r="Z747" s="12">
        <v>15</v>
      </c>
      <c r="AA747" s="13" t="s">
        <v>116</v>
      </c>
      <c r="AB747" s="8" t="s">
        <v>117</v>
      </c>
    </row>
    <row r="748" spans="1:28">
      <c r="A748" s="9" t="s">
        <v>177</v>
      </c>
      <c r="B748" s="8" t="s">
        <v>175</v>
      </c>
      <c r="C748" s="8" t="s">
        <v>145</v>
      </c>
      <c r="D748" s="8" t="s">
        <v>176</v>
      </c>
      <c r="I748" s="8">
        <v>200</v>
      </c>
      <c r="J748" s="20">
        <v>5.96</v>
      </c>
      <c r="L748" s="8">
        <v>34.78</v>
      </c>
      <c r="M748" s="8">
        <v>27.4</v>
      </c>
      <c r="P748" s="8">
        <v>5.1100000000000003</v>
      </c>
      <c r="Q748" s="8">
        <v>73.099999999999994</v>
      </c>
      <c r="V748" s="10" t="s">
        <v>113</v>
      </c>
      <c r="W748" s="10">
        <v>1937</v>
      </c>
      <c r="X748" s="10" t="s">
        <v>114</v>
      </c>
      <c r="Y748" s="10" t="s">
        <v>115</v>
      </c>
      <c r="Z748" s="12">
        <v>15</v>
      </c>
      <c r="AA748" s="13" t="s">
        <v>116</v>
      </c>
      <c r="AB748" s="8" t="s">
        <v>117</v>
      </c>
    </row>
    <row r="749" spans="1:28">
      <c r="A749" s="9" t="s">
        <v>177</v>
      </c>
      <c r="B749" s="8" t="s">
        <v>178</v>
      </c>
      <c r="C749" s="8" t="s">
        <v>152</v>
      </c>
      <c r="D749" s="8" t="s">
        <v>179</v>
      </c>
      <c r="I749" s="8">
        <v>1</v>
      </c>
      <c r="J749" s="20">
        <v>21.17</v>
      </c>
      <c r="L749" s="8">
        <v>19.399999999999999</v>
      </c>
      <c r="M749" s="8">
        <v>12.51</v>
      </c>
      <c r="P749" s="8">
        <v>5.16</v>
      </c>
      <c r="Q749" s="8">
        <v>89.5</v>
      </c>
      <c r="V749" s="10" t="s">
        <v>113</v>
      </c>
      <c r="W749" s="10">
        <v>1937</v>
      </c>
      <c r="X749" s="10" t="s">
        <v>114</v>
      </c>
      <c r="Y749" s="10" t="s">
        <v>115</v>
      </c>
      <c r="Z749" s="12">
        <v>15</v>
      </c>
      <c r="AA749" s="13" t="s">
        <v>116</v>
      </c>
      <c r="AB749" s="8" t="s">
        <v>117</v>
      </c>
    </row>
    <row r="750" spans="1:28">
      <c r="A750" s="9" t="s">
        <v>177</v>
      </c>
      <c r="B750" s="8" t="s">
        <v>178</v>
      </c>
      <c r="C750" s="8" t="s">
        <v>152</v>
      </c>
      <c r="D750" s="8" t="s">
        <v>179</v>
      </c>
      <c r="I750" s="8">
        <v>10</v>
      </c>
      <c r="J750" s="20">
        <v>17.61</v>
      </c>
      <c r="L750" s="8">
        <v>29.29</v>
      </c>
      <c r="M750" s="8">
        <v>21.03</v>
      </c>
      <c r="P750" s="8">
        <v>5.36</v>
      </c>
      <c r="Q750" s="8">
        <v>92.7</v>
      </c>
      <c r="V750" s="10" t="s">
        <v>113</v>
      </c>
      <c r="W750" s="10">
        <v>1937</v>
      </c>
      <c r="X750" s="10" t="s">
        <v>114</v>
      </c>
      <c r="Y750" s="10" t="s">
        <v>115</v>
      </c>
      <c r="Z750" s="12">
        <v>15</v>
      </c>
      <c r="AA750" s="13" t="s">
        <v>116</v>
      </c>
      <c r="AB750" s="8" t="s">
        <v>117</v>
      </c>
    </row>
    <row r="751" spans="1:28">
      <c r="A751" s="9" t="s">
        <v>177</v>
      </c>
      <c r="B751" s="8" t="s">
        <v>178</v>
      </c>
      <c r="C751" s="8" t="s">
        <v>152</v>
      </c>
      <c r="D751" s="8" t="s">
        <v>179</v>
      </c>
      <c r="I751" s="8">
        <v>25</v>
      </c>
      <c r="J751" s="20">
        <v>16.89</v>
      </c>
      <c r="L751" s="8">
        <v>31.56</v>
      </c>
      <c r="M751" s="8">
        <v>22.92</v>
      </c>
      <c r="P751" s="8">
        <v>5.35</v>
      </c>
      <c r="Q751" s="8">
        <v>92.8</v>
      </c>
      <c r="V751" s="10" t="s">
        <v>113</v>
      </c>
      <c r="W751" s="10">
        <v>1937</v>
      </c>
      <c r="X751" s="10" t="s">
        <v>114</v>
      </c>
      <c r="Y751" s="10" t="s">
        <v>115</v>
      </c>
      <c r="Z751" s="12">
        <v>15</v>
      </c>
      <c r="AA751" s="13" t="s">
        <v>116</v>
      </c>
      <c r="AB751" s="8" t="s">
        <v>117</v>
      </c>
    </row>
    <row r="752" spans="1:28">
      <c r="A752" s="9" t="s">
        <v>177</v>
      </c>
      <c r="B752" s="8" t="s">
        <v>178</v>
      </c>
      <c r="C752" s="8" t="s">
        <v>152</v>
      </c>
      <c r="D752" s="8" t="s">
        <v>179</v>
      </c>
      <c r="I752" s="8">
        <v>40</v>
      </c>
      <c r="J752" s="20">
        <v>11.48</v>
      </c>
      <c r="L752" s="8">
        <v>32.090000000000003</v>
      </c>
      <c r="M752" s="8">
        <v>24.44</v>
      </c>
      <c r="P752" s="8">
        <v>5.41</v>
      </c>
      <c r="Q752" s="8">
        <v>85.1</v>
      </c>
      <c r="V752" s="10" t="s">
        <v>113</v>
      </c>
      <c r="W752" s="10">
        <v>1937</v>
      </c>
      <c r="X752" s="10" t="s">
        <v>114</v>
      </c>
      <c r="Y752" s="10" t="s">
        <v>115</v>
      </c>
      <c r="Z752" s="12">
        <v>15</v>
      </c>
      <c r="AA752" s="13" t="s">
        <v>116</v>
      </c>
      <c r="AB752" s="8" t="s">
        <v>117</v>
      </c>
    </row>
    <row r="753" spans="1:28">
      <c r="A753" s="9" t="s">
        <v>177</v>
      </c>
      <c r="B753" s="8" t="s">
        <v>178</v>
      </c>
      <c r="C753" s="8" t="s">
        <v>152</v>
      </c>
      <c r="D753" s="8" t="s">
        <v>179</v>
      </c>
      <c r="I753" s="8">
        <v>75</v>
      </c>
      <c r="J753" s="20">
        <v>6.43</v>
      </c>
      <c r="L753" s="8">
        <v>34.380000000000003</v>
      </c>
      <c r="M753" s="8">
        <v>27.06</v>
      </c>
      <c r="P753" s="8">
        <v>4.97</v>
      </c>
      <c r="Q753" s="8">
        <v>71.8</v>
      </c>
      <c r="V753" s="10" t="s">
        <v>113</v>
      </c>
      <c r="W753" s="10">
        <v>1937</v>
      </c>
      <c r="X753" s="10" t="s">
        <v>114</v>
      </c>
      <c r="Y753" s="10" t="s">
        <v>115</v>
      </c>
      <c r="Z753" s="12">
        <v>15</v>
      </c>
      <c r="AA753" s="13" t="s">
        <v>116</v>
      </c>
      <c r="AB753" s="8" t="s">
        <v>117</v>
      </c>
    </row>
    <row r="754" spans="1:28">
      <c r="A754" s="9" t="s">
        <v>177</v>
      </c>
      <c r="B754" s="8" t="s">
        <v>178</v>
      </c>
      <c r="C754" s="8" t="s">
        <v>152</v>
      </c>
      <c r="D754" s="8" t="s">
        <v>179</v>
      </c>
      <c r="I754" s="8">
        <v>120</v>
      </c>
      <c r="J754" s="20">
        <v>5.93</v>
      </c>
      <c r="L754" s="8">
        <v>34.78</v>
      </c>
      <c r="M754" s="8">
        <v>27.41</v>
      </c>
      <c r="P754" s="8">
        <v>5.04</v>
      </c>
      <c r="Q754" s="8">
        <v>72.099999999999994</v>
      </c>
      <c r="V754" s="10" t="s">
        <v>113</v>
      </c>
      <c r="W754" s="10">
        <v>1937</v>
      </c>
      <c r="X754" s="10" t="s">
        <v>114</v>
      </c>
      <c r="Y754" s="10" t="s">
        <v>115</v>
      </c>
      <c r="Z754" s="12">
        <v>15</v>
      </c>
      <c r="AA754" s="13" t="s">
        <v>116</v>
      </c>
      <c r="AB754" s="8" t="s">
        <v>117</v>
      </c>
    </row>
    <row r="755" spans="1:28">
      <c r="A755" s="9" t="s">
        <v>177</v>
      </c>
      <c r="B755" s="8" t="s">
        <v>180</v>
      </c>
      <c r="C755" s="8" t="s">
        <v>155</v>
      </c>
      <c r="D755" s="8" t="s">
        <v>181</v>
      </c>
      <c r="I755" s="8">
        <v>1</v>
      </c>
      <c r="J755" s="20">
        <v>19.7</v>
      </c>
      <c r="L755" s="8">
        <v>22.01</v>
      </c>
      <c r="M755" s="8">
        <v>15.01</v>
      </c>
      <c r="P755" s="8">
        <v>5.35</v>
      </c>
      <c r="Q755" s="8">
        <v>91.6</v>
      </c>
      <c r="V755" s="10" t="s">
        <v>113</v>
      </c>
      <c r="W755" s="10">
        <v>1937</v>
      </c>
      <c r="X755" s="10" t="s">
        <v>114</v>
      </c>
      <c r="Y755" s="10" t="s">
        <v>115</v>
      </c>
      <c r="Z755" s="12">
        <v>15</v>
      </c>
      <c r="AA755" s="13" t="s">
        <v>116</v>
      </c>
      <c r="AB755" s="8" t="s">
        <v>117</v>
      </c>
    </row>
    <row r="756" spans="1:28">
      <c r="A756" s="9" t="s">
        <v>177</v>
      </c>
      <c r="B756" s="8" t="s">
        <v>180</v>
      </c>
      <c r="C756" s="8" t="s">
        <v>155</v>
      </c>
      <c r="D756" s="8" t="s">
        <v>181</v>
      </c>
      <c r="I756" s="8">
        <v>10</v>
      </c>
      <c r="J756" s="20">
        <v>18.420000000000002</v>
      </c>
      <c r="L756" s="8">
        <v>28.42</v>
      </c>
      <c r="M756" s="8">
        <v>20.170000000000002</v>
      </c>
      <c r="P756" s="8">
        <v>5.4</v>
      </c>
      <c r="Q756" s="8">
        <v>94.1</v>
      </c>
      <c r="V756" s="10" t="s">
        <v>113</v>
      </c>
      <c r="W756" s="10">
        <v>1937</v>
      </c>
      <c r="X756" s="10" t="s">
        <v>114</v>
      </c>
      <c r="Y756" s="10" t="s">
        <v>115</v>
      </c>
      <c r="Z756" s="12">
        <v>15</v>
      </c>
      <c r="AA756" s="13" t="s">
        <v>116</v>
      </c>
      <c r="AB756" s="8" t="s">
        <v>117</v>
      </c>
    </row>
    <row r="757" spans="1:28">
      <c r="A757" s="9" t="s">
        <v>177</v>
      </c>
      <c r="B757" s="8" t="s">
        <v>180</v>
      </c>
      <c r="C757" s="8" t="s">
        <v>155</v>
      </c>
      <c r="D757" s="8" t="s">
        <v>181</v>
      </c>
      <c r="I757" s="8">
        <v>25</v>
      </c>
      <c r="J757" s="20">
        <v>17.73</v>
      </c>
      <c r="L757" s="8">
        <v>31.18</v>
      </c>
      <c r="M757" s="8">
        <v>22.45</v>
      </c>
      <c r="P757" s="8">
        <v>5.16</v>
      </c>
      <c r="Q757" s="8">
        <v>90.6</v>
      </c>
      <c r="V757" s="10" t="s">
        <v>113</v>
      </c>
      <c r="W757" s="10">
        <v>1937</v>
      </c>
      <c r="X757" s="10" t="s">
        <v>114</v>
      </c>
      <c r="Y757" s="10" t="s">
        <v>115</v>
      </c>
      <c r="Z757" s="12">
        <v>15</v>
      </c>
      <c r="AA757" s="13" t="s">
        <v>116</v>
      </c>
      <c r="AB757" s="8" t="s">
        <v>117</v>
      </c>
    </row>
    <row r="758" spans="1:28">
      <c r="A758" s="9" t="s">
        <v>177</v>
      </c>
      <c r="B758" s="8" t="s">
        <v>180</v>
      </c>
      <c r="C758" s="8" t="s">
        <v>155</v>
      </c>
      <c r="D758" s="8" t="s">
        <v>181</v>
      </c>
      <c r="I758" s="8">
        <v>40</v>
      </c>
      <c r="J758" s="20">
        <v>9.07</v>
      </c>
      <c r="L758" s="8">
        <v>33.26</v>
      </c>
      <c r="M758" s="8">
        <v>25.76</v>
      </c>
      <c r="P758" s="8">
        <v>6.12</v>
      </c>
      <c r="Q758" s="8">
        <v>92.5</v>
      </c>
      <c r="V758" s="10" t="s">
        <v>113</v>
      </c>
      <c r="W758" s="10">
        <v>1937</v>
      </c>
      <c r="X758" s="10" t="s">
        <v>114</v>
      </c>
      <c r="Y758" s="10" t="s">
        <v>115</v>
      </c>
      <c r="Z758" s="12">
        <v>15</v>
      </c>
      <c r="AA758" s="13" t="s">
        <v>116</v>
      </c>
      <c r="AB758" s="8" t="s">
        <v>117</v>
      </c>
    </row>
    <row r="759" spans="1:28">
      <c r="A759" s="9" t="s">
        <v>177</v>
      </c>
      <c r="B759" s="8" t="s">
        <v>180</v>
      </c>
      <c r="C759" s="8" t="s">
        <v>155</v>
      </c>
      <c r="D759" s="8" t="s">
        <v>181</v>
      </c>
      <c r="I759" s="8">
        <v>75</v>
      </c>
      <c r="J759" s="20">
        <v>6.27</v>
      </c>
      <c r="L759" s="8">
        <v>34.33</v>
      </c>
      <c r="M759" s="8">
        <v>27.01</v>
      </c>
      <c r="P759" s="8">
        <v>5.2</v>
      </c>
      <c r="Q759" s="8">
        <v>74.599999999999994</v>
      </c>
      <c r="V759" s="10" t="s">
        <v>113</v>
      </c>
      <c r="W759" s="10">
        <v>1937</v>
      </c>
      <c r="X759" s="10" t="s">
        <v>114</v>
      </c>
      <c r="Y759" s="10" t="s">
        <v>115</v>
      </c>
      <c r="Z759" s="12">
        <v>15</v>
      </c>
      <c r="AA759" s="13" t="s">
        <v>116</v>
      </c>
      <c r="AB759" s="8" t="s">
        <v>117</v>
      </c>
    </row>
    <row r="760" spans="1:28">
      <c r="A760" s="9" t="s">
        <v>177</v>
      </c>
      <c r="B760" s="8" t="s">
        <v>180</v>
      </c>
      <c r="C760" s="8" t="s">
        <v>155</v>
      </c>
      <c r="D760" s="8" t="s">
        <v>181</v>
      </c>
      <c r="I760" s="8">
        <v>120</v>
      </c>
      <c r="J760" s="20">
        <v>6.21</v>
      </c>
      <c r="L760" s="8">
        <v>34.76</v>
      </c>
      <c r="M760" s="8">
        <v>27.35</v>
      </c>
      <c r="P760" s="8">
        <v>5.24</v>
      </c>
      <c r="Q760" s="8">
        <v>75.400000000000006</v>
      </c>
      <c r="V760" s="10" t="s">
        <v>113</v>
      </c>
      <c r="W760" s="10">
        <v>1937</v>
      </c>
      <c r="X760" s="10" t="s">
        <v>114</v>
      </c>
      <c r="Y760" s="10" t="s">
        <v>115</v>
      </c>
      <c r="Z760" s="12">
        <v>15</v>
      </c>
      <c r="AA760" s="13" t="s">
        <v>116</v>
      </c>
      <c r="AB760" s="8" t="s">
        <v>117</v>
      </c>
    </row>
    <row r="761" spans="1:28">
      <c r="A761" s="9" t="s">
        <v>177</v>
      </c>
      <c r="B761" s="8" t="s">
        <v>180</v>
      </c>
      <c r="C761" s="8" t="s">
        <v>155</v>
      </c>
      <c r="D761" s="8" t="s">
        <v>181</v>
      </c>
      <c r="I761" s="8">
        <v>200</v>
      </c>
      <c r="J761" s="20">
        <v>5.73</v>
      </c>
      <c r="L761" s="8">
        <v>34.85</v>
      </c>
      <c r="M761" s="8">
        <v>27.48</v>
      </c>
      <c r="P761" s="8">
        <v>5.71</v>
      </c>
      <c r="Q761" s="8">
        <v>81.3</v>
      </c>
      <c r="V761" s="10" t="s">
        <v>113</v>
      </c>
      <c r="W761" s="10">
        <v>1937</v>
      </c>
      <c r="X761" s="10" t="s">
        <v>114</v>
      </c>
      <c r="Y761" s="10" t="s">
        <v>115</v>
      </c>
      <c r="Z761" s="12">
        <v>15</v>
      </c>
      <c r="AA761" s="13" t="s">
        <v>116</v>
      </c>
      <c r="AB761" s="8" t="s">
        <v>117</v>
      </c>
    </row>
    <row r="762" spans="1:28">
      <c r="A762" s="9" t="s">
        <v>177</v>
      </c>
      <c r="B762" s="8" t="s">
        <v>180</v>
      </c>
      <c r="C762" s="8" t="s">
        <v>155</v>
      </c>
      <c r="D762" s="8" t="s">
        <v>181</v>
      </c>
      <c r="I762" s="8">
        <v>275</v>
      </c>
      <c r="J762" s="20">
        <v>5.79</v>
      </c>
      <c r="L762" s="8">
        <v>34.93</v>
      </c>
      <c r="M762" s="8">
        <v>27.53</v>
      </c>
      <c r="P762" s="8">
        <v>5.69</v>
      </c>
      <c r="Q762" s="8">
        <v>81.099999999999994</v>
      </c>
      <c r="V762" s="10" t="s">
        <v>113</v>
      </c>
      <c r="W762" s="10">
        <v>1937</v>
      </c>
      <c r="X762" s="10" t="s">
        <v>114</v>
      </c>
      <c r="Y762" s="10" t="s">
        <v>115</v>
      </c>
      <c r="Z762" s="12">
        <v>15</v>
      </c>
      <c r="AA762" s="13" t="s">
        <v>116</v>
      </c>
      <c r="AB762" s="8" t="s">
        <v>117</v>
      </c>
    </row>
    <row r="763" spans="1:28">
      <c r="A763" s="9" t="s">
        <v>177</v>
      </c>
      <c r="B763" s="8" t="s">
        <v>144</v>
      </c>
      <c r="C763" s="8" t="s">
        <v>158</v>
      </c>
      <c r="D763" s="8" t="s">
        <v>182</v>
      </c>
      <c r="I763" s="8">
        <v>1</v>
      </c>
      <c r="J763" s="20">
        <v>20.79</v>
      </c>
      <c r="L763" s="8">
        <v>23.77</v>
      </c>
      <c r="M763" s="8">
        <v>16.059999999999999</v>
      </c>
      <c r="P763" s="8">
        <v>5.14</v>
      </c>
      <c r="Q763" s="8">
        <v>90.6</v>
      </c>
      <c r="V763" s="10" t="s">
        <v>113</v>
      </c>
      <c r="W763" s="10">
        <v>1937</v>
      </c>
      <c r="X763" s="10" t="s">
        <v>114</v>
      </c>
      <c r="Y763" s="10" t="s">
        <v>115</v>
      </c>
      <c r="Z763" s="12">
        <v>15</v>
      </c>
      <c r="AA763" s="13" t="s">
        <v>116</v>
      </c>
      <c r="AB763" s="8" t="s">
        <v>117</v>
      </c>
    </row>
    <row r="764" spans="1:28">
      <c r="A764" s="9" t="s">
        <v>177</v>
      </c>
      <c r="B764" s="8" t="s">
        <v>144</v>
      </c>
      <c r="C764" s="8" t="s">
        <v>158</v>
      </c>
      <c r="D764" s="8" t="s">
        <v>182</v>
      </c>
      <c r="I764" s="8">
        <v>10</v>
      </c>
      <c r="J764" s="20">
        <v>18.11</v>
      </c>
      <c r="L764" s="8">
        <v>26.85</v>
      </c>
      <c r="M764" s="8">
        <v>19.05</v>
      </c>
      <c r="P764" s="8">
        <v>5.2</v>
      </c>
      <c r="Q764" s="8">
        <v>88.5</v>
      </c>
      <c r="V764" s="10" t="s">
        <v>113</v>
      </c>
      <c r="W764" s="10">
        <v>1937</v>
      </c>
      <c r="X764" s="10" t="s">
        <v>114</v>
      </c>
      <c r="Y764" s="10" t="s">
        <v>115</v>
      </c>
      <c r="Z764" s="12">
        <v>15</v>
      </c>
      <c r="AA764" s="13" t="s">
        <v>116</v>
      </c>
      <c r="AB764" s="8" t="s">
        <v>117</v>
      </c>
    </row>
    <row r="765" spans="1:28">
      <c r="A765" s="9" t="s">
        <v>177</v>
      </c>
      <c r="B765" s="8" t="s">
        <v>144</v>
      </c>
      <c r="C765" s="8" t="s">
        <v>158</v>
      </c>
      <c r="D765" s="8" t="s">
        <v>182</v>
      </c>
      <c r="I765" s="8">
        <v>25</v>
      </c>
      <c r="J765" s="20">
        <v>14.6</v>
      </c>
      <c r="L765" s="8">
        <v>32.9</v>
      </c>
      <c r="M765" s="8">
        <v>24.46</v>
      </c>
      <c r="P765" s="8">
        <v>5.21</v>
      </c>
      <c r="Q765" s="8">
        <v>88.2</v>
      </c>
      <c r="V765" s="10" t="s">
        <v>113</v>
      </c>
      <c r="W765" s="10">
        <v>1937</v>
      </c>
      <c r="X765" s="10" t="s">
        <v>114</v>
      </c>
      <c r="Y765" s="10" t="s">
        <v>115</v>
      </c>
      <c r="Z765" s="12">
        <v>15</v>
      </c>
      <c r="AA765" s="13" t="s">
        <v>116</v>
      </c>
      <c r="AB765" s="8" t="s">
        <v>117</v>
      </c>
    </row>
    <row r="766" spans="1:28">
      <c r="A766" s="9" t="s">
        <v>177</v>
      </c>
      <c r="B766" s="8" t="s">
        <v>144</v>
      </c>
      <c r="C766" s="8" t="s">
        <v>158</v>
      </c>
      <c r="D766" s="8" t="s">
        <v>182</v>
      </c>
      <c r="I766" s="8">
        <v>40</v>
      </c>
      <c r="J766" s="20">
        <v>11.85</v>
      </c>
      <c r="L766" s="8">
        <v>33.89</v>
      </c>
      <c r="M766" s="8">
        <v>25.78</v>
      </c>
      <c r="P766" s="8">
        <v>5.38</v>
      </c>
      <c r="Q766" s="8">
        <v>86.5</v>
      </c>
      <c r="V766" s="10" t="s">
        <v>113</v>
      </c>
      <c r="W766" s="10">
        <v>1937</v>
      </c>
      <c r="X766" s="10" t="s">
        <v>114</v>
      </c>
      <c r="Y766" s="10" t="s">
        <v>115</v>
      </c>
      <c r="Z766" s="12">
        <v>15</v>
      </c>
      <c r="AA766" s="13" t="s">
        <v>116</v>
      </c>
      <c r="AB766" s="8" t="s">
        <v>117</v>
      </c>
    </row>
    <row r="767" spans="1:28">
      <c r="A767" s="9" t="s">
        <v>177</v>
      </c>
      <c r="B767" s="8" t="s">
        <v>144</v>
      </c>
      <c r="C767" s="8" t="s">
        <v>158</v>
      </c>
      <c r="D767" s="8" t="s">
        <v>182</v>
      </c>
      <c r="I767" s="8">
        <v>75</v>
      </c>
      <c r="J767" s="20">
        <v>8.0399999999999991</v>
      </c>
      <c r="L767" s="8">
        <v>34.56</v>
      </c>
      <c r="M767" s="8">
        <v>26.94</v>
      </c>
      <c r="P767" s="8">
        <v>5.5</v>
      </c>
      <c r="Q767" s="8">
        <v>82.4</v>
      </c>
      <c r="V767" s="10" t="s">
        <v>113</v>
      </c>
      <c r="W767" s="10">
        <v>1937</v>
      </c>
      <c r="X767" s="10" t="s">
        <v>114</v>
      </c>
      <c r="Y767" s="10" t="s">
        <v>115</v>
      </c>
      <c r="Z767" s="12">
        <v>15</v>
      </c>
      <c r="AA767" s="13" t="s">
        <v>116</v>
      </c>
      <c r="AB767" s="8" t="s">
        <v>117</v>
      </c>
    </row>
    <row r="768" spans="1:28">
      <c r="A768" s="9" t="s">
        <v>177</v>
      </c>
      <c r="B768" s="8" t="s">
        <v>144</v>
      </c>
      <c r="C768" s="8" t="s">
        <v>158</v>
      </c>
      <c r="D768" s="8" t="s">
        <v>182</v>
      </c>
      <c r="I768" s="8">
        <v>120</v>
      </c>
      <c r="J768" s="20">
        <v>6.45</v>
      </c>
      <c r="L768" s="8">
        <v>34.61</v>
      </c>
      <c r="M768" s="8">
        <v>27.21</v>
      </c>
      <c r="P768" s="8">
        <v>5.15</v>
      </c>
      <c r="Q768" s="8">
        <v>74.5</v>
      </c>
      <c r="V768" s="10" t="s">
        <v>113</v>
      </c>
      <c r="W768" s="10">
        <v>1937</v>
      </c>
      <c r="X768" s="10" t="s">
        <v>114</v>
      </c>
      <c r="Y768" s="10" t="s">
        <v>115</v>
      </c>
      <c r="Z768" s="12">
        <v>15</v>
      </c>
      <c r="AA768" s="13" t="s">
        <v>116</v>
      </c>
      <c r="AB768" s="8" t="s">
        <v>117</v>
      </c>
    </row>
    <row r="769" spans="1:28">
      <c r="A769" s="9" t="s">
        <v>177</v>
      </c>
      <c r="B769" s="8" t="s">
        <v>144</v>
      </c>
      <c r="C769" s="8" t="s">
        <v>158</v>
      </c>
      <c r="D769" s="8" t="s">
        <v>182</v>
      </c>
      <c r="I769" s="8">
        <v>200</v>
      </c>
      <c r="J769" s="20">
        <v>6.84</v>
      </c>
      <c r="L769" s="8">
        <v>35.049999999999997</v>
      </c>
      <c r="M769" s="8">
        <v>27.49</v>
      </c>
      <c r="P769" s="8">
        <v>5.45</v>
      </c>
      <c r="Q769" s="8">
        <v>79.8</v>
      </c>
      <c r="V769" s="10" t="s">
        <v>113</v>
      </c>
      <c r="W769" s="10">
        <v>1937</v>
      </c>
      <c r="X769" s="10" t="s">
        <v>114</v>
      </c>
      <c r="Y769" s="10" t="s">
        <v>115</v>
      </c>
      <c r="Z769" s="12">
        <v>15</v>
      </c>
      <c r="AA769" s="13" t="s">
        <v>116</v>
      </c>
      <c r="AB769" s="8" t="s">
        <v>117</v>
      </c>
    </row>
    <row r="770" spans="1:28">
      <c r="A770" s="9" t="s">
        <v>177</v>
      </c>
      <c r="B770" s="8" t="s">
        <v>144</v>
      </c>
      <c r="C770" s="8" t="s">
        <v>158</v>
      </c>
      <c r="D770" s="8" t="s">
        <v>182</v>
      </c>
      <c r="I770" s="8">
        <v>280</v>
      </c>
      <c r="J770" s="20">
        <v>6.28</v>
      </c>
      <c r="L770" s="8">
        <v>35.1</v>
      </c>
      <c r="M770" s="8">
        <v>27.62</v>
      </c>
      <c r="P770" s="8">
        <v>5.32</v>
      </c>
      <c r="Q770" s="8">
        <v>77</v>
      </c>
      <c r="V770" s="10" t="s">
        <v>113</v>
      </c>
      <c r="W770" s="10">
        <v>1937</v>
      </c>
      <c r="X770" s="10" t="s">
        <v>114</v>
      </c>
      <c r="Y770" s="10" t="s">
        <v>115</v>
      </c>
      <c r="Z770" s="12">
        <v>15</v>
      </c>
      <c r="AA770" s="13" t="s">
        <v>116</v>
      </c>
      <c r="AB770" s="8" t="s">
        <v>117</v>
      </c>
    </row>
    <row r="771" spans="1:28">
      <c r="A771" s="9" t="s">
        <v>177</v>
      </c>
      <c r="B771" s="8" t="s">
        <v>144</v>
      </c>
      <c r="C771" s="8" t="s">
        <v>158</v>
      </c>
      <c r="D771" s="8" t="s">
        <v>182</v>
      </c>
      <c r="I771" s="8">
        <v>360</v>
      </c>
      <c r="J771" s="20">
        <v>6.11</v>
      </c>
      <c r="L771" s="8">
        <v>35.119999999999997</v>
      </c>
      <c r="M771" s="8">
        <v>27.66</v>
      </c>
      <c r="P771" s="8">
        <v>5.25</v>
      </c>
      <c r="Q771" s="8">
        <v>75.599999999999994</v>
      </c>
      <c r="V771" s="10" t="s">
        <v>113</v>
      </c>
      <c r="W771" s="10">
        <v>1937</v>
      </c>
      <c r="X771" s="10" t="s">
        <v>114</v>
      </c>
      <c r="Y771" s="10" t="s">
        <v>115</v>
      </c>
      <c r="Z771" s="12">
        <v>15</v>
      </c>
      <c r="AA771" s="13" t="s">
        <v>116</v>
      </c>
      <c r="AB771" s="8" t="s">
        <v>117</v>
      </c>
    </row>
    <row r="772" spans="1:28">
      <c r="A772" s="9" t="s">
        <v>177</v>
      </c>
      <c r="B772" s="8" t="s">
        <v>144</v>
      </c>
      <c r="C772" s="8" t="s">
        <v>158</v>
      </c>
      <c r="D772" s="8" t="s">
        <v>182</v>
      </c>
      <c r="I772" s="8">
        <v>450</v>
      </c>
      <c r="J772" s="20" t="s">
        <v>18</v>
      </c>
      <c r="L772" s="8">
        <v>35.119999999999997</v>
      </c>
      <c r="M772" s="8" t="s">
        <v>18</v>
      </c>
      <c r="P772" s="8">
        <v>5.25</v>
      </c>
      <c r="Q772" s="8" t="s">
        <v>18</v>
      </c>
      <c r="V772" s="10" t="s">
        <v>113</v>
      </c>
      <c r="W772" s="10">
        <v>1937</v>
      </c>
      <c r="X772" s="10" t="s">
        <v>114</v>
      </c>
      <c r="Y772" s="10" t="s">
        <v>115</v>
      </c>
      <c r="Z772" s="12">
        <v>15</v>
      </c>
      <c r="AA772" s="13" t="s">
        <v>116</v>
      </c>
      <c r="AB772" s="8" t="s">
        <v>117</v>
      </c>
    </row>
    <row r="773" spans="1:28">
      <c r="A773" s="9" t="s">
        <v>183</v>
      </c>
      <c r="B773" s="8" t="s">
        <v>184</v>
      </c>
      <c r="C773" s="8" t="s">
        <v>120</v>
      </c>
      <c r="D773" s="8" t="s">
        <v>185</v>
      </c>
      <c r="I773" s="8">
        <v>1</v>
      </c>
      <c r="J773" s="20">
        <v>11.62</v>
      </c>
      <c r="L773" s="8">
        <v>28.28</v>
      </c>
      <c r="M773" s="8">
        <v>21.48</v>
      </c>
      <c r="P773" s="8">
        <v>5.33</v>
      </c>
      <c r="Q773" s="8">
        <v>82</v>
      </c>
      <c r="V773" s="10" t="s">
        <v>113</v>
      </c>
      <c r="W773" s="10">
        <v>1937</v>
      </c>
      <c r="X773" s="10" t="s">
        <v>114</v>
      </c>
      <c r="Y773" s="10" t="s">
        <v>115</v>
      </c>
      <c r="Z773" s="12">
        <v>15</v>
      </c>
      <c r="AA773" s="13" t="s">
        <v>116</v>
      </c>
      <c r="AB773" s="8" t="s">
        <v>117</v>
      </c>
    </row>
    <row r="774" spans="1:28">
      <c r="A774" s="9" t="s">
        <v>183</v>
      </c>
      <c r="B774" s="8" t="s">
        <v>184</v>
      </c>
      <c r="C774" s="8" t="s">
        <v>120</v>
      </c>
      <c r="D774" s="8" t="s">
        <v>185</v>
      </c>
      <c r="I774" s="8">
        <v>10</v>
      </c>
      <c r="J774" s="20">
        <v>12.24</v>
      </c>
      <c r="L774" s="8">
        <v>30.79</v>
      </c>
      <c r="M774" s="8">
        <v>23.29</v>
      </c>
      <c r="P774" s="8">
        <v>2.31</v>
      </c>
      <c r="Q774" s="8">
        <v>36.6</v>
      </c>
      <c r="V774" s="10" t="s">
        <v>113</v>
      </c>
      <c r="W774" s="10">
        <v>1937</v>
      </c>
      <c r="X774" s="10" t="s">
        <v>114</v>
      </c>
      <c r="Y774" s="10" t="s">
        <v>115</v>
      </c>
      <c r="Z774" s="12">
        <v>15</v>
      </c>
      <c r="AA774" s="13" t="s">
        <v>116</v>
      </c>
      <c r="AB774" s="8" t="s">
        <v>117</v>
      </c>
    </row>
    <row r="775" spans="1:28">
      <c r="A775" s="9" t="s">
        <v>183</v>
      </c>
      <c r="B775" s="8" t="s">
        <v>184</v>
      </c>
      <c r="C775" s="8" t="s">
        <v>120</v>
      </c>
      <c r="D775" s="8" t="s">
        <v>185</v>
      </c>
      <c r="I775" s="8">
        <v>25</v>
      </c>
      <c r="J775" s="20">
        <v>8.99</v>
      </c>
      <c r="L775" s="8">
        <v>31.74</v>
      </c>
      <c r="M775" s="8">
        <v>24.59</v>
      </c>
      <c r="P775" s="8">
        <v>0.93</v>
      </c>
      <c r="Q775" s="8">
        <v>13.9</v>
      </c>
      <c r="V775" s="10" t="s">
        <v>113</v>
      </c>
      <c r="W775" s="10">
        <v>1937</v>
      </c>
      <c r="X775" s="10" t="s">
        <v>114</v>
      </c>
      <c r="Y775" s="10" t="s">
        <v>115</v>
      </c>
      <c r="Z775" s="12">
        <v>15</v>
      </c>
      <c r="AA775" s="13" t="s">
        <v>116</v>
      </c>
      <c r="AB775" s="8" t="s">
        <v>117</v>
      </c>
    </row>
    <row r="776" spans="1:28">
      <c r="A776" s="9" t="s">
        <v>183</v>
      </c>
      <c r="B776" s="8" t="s">
        <v>184</v>
      </c>
      <c r="C776" s="8" t="s">
        <v>120</v>
      </c>
      <c r="D776" s="8" t="s">
        <v>185</v>
      </c>
      <c r="I776" s="8">
        <v>40</v>
      </c>
      <c r="J776" s="20">
        <v>6.76</v>
      </c>
      <c r="L776" s="8">
        <v>32.880000000000003</v>
      </c>
      <c r="M776" s="8">
        <v>25.8</v>
      </c>
      <c r="P776" s="8">
        <v>1.33</v>
      </c>
      <c r="Q776" s="8">
        <v>19.100000000000001</v>
      </c>
      <c r="V776" s="10" t="s">
        <v>113</v>
      </c>
      <c r="W776" s="10">
        <v>1937</v>
      </c>
      <c r="X776" s="10" t="s">
        <v>114</v>
      </c>
      <c r="Y776" s="10" t="s">
        <v>115</v>
      </c>
      <c r="Z776" s="12">
        <v>15</v>
      </c>
      <c r="AA776" s="13" t="s">
        <v>116</v>
      </c>
      <c r="AB776" s="8" t="s">
        <v>117</v>
      </c>
    </row>
    <row r="777" spans="1:28">
      <c r="A777" s="9" t="s">
        <v>183</v>
      </c>
      <c r="B777" s="8" t="s">
        <v>184</v>
      </c>
      <c r="C777" s="8" t="s">
        <v>120</v>
      </c>
      <c r="D777" s="8" t="s">
        <v>185</v>
      </c>
      <c r="I777" s="8">
        <v>75</v>
      </c>
      <c r="J777" s="20">
        <v>6.53</v>
      </c>
      <c r="L777" s="8">
        <v>33.1</v>
      </c>
      <c r="M777" s="8">
        <v>26</v>
      </c>
      <c r="P777" s="8">
        <v>1.06</v>
      </c>
      <c r="Q777" s="8">
        <v>15.2</v>
      </c>
      <c r="V777" s="10" t="s">
        <v>113</v>
      </c>
      <c r="W777" s="10">
        <v>1937</v>
      </c>
      <c r="X777" s="10" t="s">
        <v>114</v>
      </c>
      <c r="Y777" s="10" t="s">
        <v>115</v>
      </c>
      <c r="Z777" s="12">
        <v>15</v>
      </c>
      <c r="AA777" s="13" t="s">
        <v>116</v>
      </c>
      <c r="AB777" s="8" t="s">
        <v>117</v>
      </c>
    </row>
    <row r="778" spans="1:28">
      <c r="A778" s="9" t="s">
        <v>183</v>
      </c>
      <c r="B778" s="8" t="s">
        <v>184</v>
      </c>
      <c r="C778" s="8" t="s">
        <v>120</v>
      </c>
      <c r="D778" s="8" t="s">
        <v>185</v>
      </c>
      <c r="I778" s="8">
        <v>100</v>
      </c>
      <c r="J778" s="20">
        <v>6.49</v>
      </c>
      <c r="L778" s="8">
        <v>33.17</v>
      </c>
      <c r="M778" s="8">
        <v>26.07</v>
      </c>
      <c r="P778" s="8">
        <v>0.28000000000000003</v>
      </c>
      <c r="Q778" s="8">
        <v>4</v>
      </c>
      <c r="V778" s="10" t="s">
        <v>113</v>
      </c>
      <c r="W778" s="10">
        <v>1937</v>
      </c>
      <c r="X778" s="10" t="s">
        <v>114</v>
      </c>
      <c r="Y778" s="10" t="s">
        <v>115</v>
      </c>
      <c r="Z778" s="12">
        <v>15</v>
      </c>
      <c r="AA778" s="13" t="s">
        <v>116</v>
      </c>
      <c r="AB778" s="8" t="s">
        <v>117</v>
      </c>
    </row>
    <row r="779" spans="1:28">
      <c r="A779" s="9" t="s">
        <v>183</v>
      </c>
      <c r="B779" s="8" t="s">
        <v>184</v>
      </c>
      <c r="C779" s="8" t="s">
        <v>120</v>
      </c>
      <c r="D779" s="8" t="s">
        <v>185</v>
      </c>
      <c r="I779" s="8">
        <v>150</v>
      </c>
      <c r="J779" s="20">
        <v>6.48</v>
      </c>
      <c r="L779" s="8">
        <v>33.17</v>
      </c>
      <c r="M779" s="8">
        <v>26.07</v>
      </c>
      <c r="P779" s="8" t="s">
        <v>18</v>
      </c>
      <c r="Q779" s="8" t="s">
        <v>18</v>
      </c>
      <c r="V779" s="10" t="s">
        <v>113</v>
      </c>
      <c r="W779" s="10">
        <v>1937</v>
      </c>
      <c r="X779" s="10" t="s">
        <v>114</v>
      </c>
      <c r="Y779" s="10" t="s">
        <v>115</v>
      </c>
      <c r="Z779" s="12">
        <v>15</v>
      </c>
      <c r="AA779" s="13" t="s">
        <v>116</v>
      </c>
      <c r="AB779" s="8" t="s">
        <v>117</v>
      </c>
    </row>
    <row r="780" spans="1:28">
      <c r="A780" s="9" t="s">
        <v>183</v>
      </c>
      <c r="B780" s="8" t="s">
        <v>162</v>
      </c>
      <c r="C780" s="8" t="s">
        <v>127</v>
      </c>
      <c r="D780" s="8" t="s">
        <v>186</v>
      </c>
      <c r="I780" s="8">
        <v>1</v>
      </c>
      <c r="J780" s="20">
        <v>11.56</v>
      </c>
      <c r="L780" s="8">
        <v>28.28</v>
      </c>
      <c r="M780" s="8">
        <v>21.49</v>
      </c>
      <c r="P780" s="8">
        <v>5.47</v>
      </c>
      <c r="Q780" s="8">
        <v>83.9</v>
      </c>
      <c r="V780" s="10" t="s">
        <v>113</v>
      </c>
      <c r="W780" s="10">
        <v>1937</v>
      </c>
      <c r="X780" s="10" t="s">
        <v>114</v>
      </c>
      <c r="Y780" s="10" t="s">
        <v>115</v>
      </c>
      <c r="Z780" s="12">
        <v>15</v>
      </c>
      <c r="AA780" s="13" t="s">
        <v>116</v>
      </c>
      <c r="AB780" s="8" t="s">
        <v>117</v>
      </c>
    </row>
    <row r="781" spans="1:28">
      <c r="A781" s="9" t="s">
        <v>183</v>
      </c>
      <c r="B781" s="8" t="s">
        <v>162</v>
      </c>
      <c r="C781" s="8" t="s">
        <v>127</v>
      </c>
      <c r="D781" s="8" t="s">
        <v>186</v>
      </c>
      <c r="I781" s="8">
        <v>10</v>
      </c>
      <c r="J781" s="20">
        <v>11.85</v>
      </c>
      <c r="L781" s="8">
        <v>28.46</v>
      </c>
      <c r="M781" s="8">
        <v>21.57</v>
      </c>
      <c r="P781" s="8">
        <v>5.24</v>
      </c>
      <c r="Q781" s="8">
        <v>81</v>
      </c>
      <c r="V781" s="10" t="s">
        <v>113</v>
      </c>
      <c r="W781" s="10">
        <v>1937</v>
      </c>
      <c r="X781" s="10" t="s">
        <v>114</v>
      </c>
      <c r="Y781" s="10" t="s">
        <v>115</v>
      </c>
      <c r="Z781" s="12">
        <v>15</v>
      </c>
      <c r="AA781" s="13" t="s">
        <v>116</v>
      </c>
      <c r="AB781" s="8" t="s">
        <v>117</v>
      </c>
    </row>
    <row r="782" spans="1:28">
      <c r="A782" s="9" t="s">
        <v>183</v>
      </c>
      <c r="B782" s="8" t="s">
        <v>162</v>
      </c>
      <c r="C782" s="8" t="s">
        <v>127</v>
      </c>
      <c r="D782" s="8" t="s">
        <v>186</v>
      </c>
      <c r="I782" s="8">
        <v>25</v>
      </c>
      <c r="J782" s="20">
        <v>9.06</v>
      </c>
      <c r="L782" s="8">
        <v>31.83</v>
      </c>
      <c r="M782" s="8">
        <v>24.66</v>
      </c>
      <c r="P782" s="8">
        <v>1.1299999999999999</v>
      </c>
      <c r="Q782" s="8">
        <v>16.899999999999999</v>
      </c>
      <c r="V782" s="10" t="s">
        <v>113</v>
      </c>
      <c r="W782" s="10">
        <v>1937</v>
      </c>
      <c r="X782" s="10" t="s">
        <v>114</v>
      </c>
      <c r="Y782" s="10" t="s">
        <v>115</v>
      </c>
      <c r="Z782" s="12">
        <v>15</v>
      </c>
      <c r="AA782" s="13" t="s">
        <v>116</v>
      </c>
      <c r="AB782" s="8" t="s">
        <v>117</v>
      </c>
    </row>
    <row r="783" spans="1:28">
      <c r="A783" s="9" t="s">
        <v>183</v>
      </c>
      <c r="B783" s="8" t="s">
        <v>162</v>
      </c>
      <c r="C783" s="8" t="s">
        <v>127</v>
      </c>
      <c r="D783" s="8" t="s">
        <v>186</v>
      </c>
      <c r="I783" s="8">
        <v>40</v>
      </c>
      <c r="J783" s="20">
        <v>6.83</v>
      </c>
      <c r="L783" s="8">
        <v>32.81</v>
      </c>
      <c r="M783" s="8">
        <v>25.73</v>
      </c>
      <c r="P783" s="8">
        <v>1.1499999999999999</v>
      </c>
      <c r="Q783" s="8">
        <v>16.5</v>
      </c>
      <c r="V783" s="10" t="s">
        <v>113</v>
      </c>
      <c r="W783" s="10">
        <v>1937</v>
      </c>
      <c r="X783" s="10" t="s">
        <v>114</v>
      </c>
      <c r="Y783" s="10" t="s">
        <v>115</v>
      </c>
      <c r="Z783" s="12">
        <v>15</v>
      </c>
      <c r="AA783" s="13" t="s">
        <v>116</v>
      </c>
      <c r="AB783" s="8" t="s">
        <v>117</v>
      </c>
    </row>
    <row r="784" spans="1:28">
      <c r="A784" s="9" t="s">
        <v>183</v>
      </c>
      <c r="B784" s="8" t="s">
        <v>162</v>
      </c>
      <c r="C784" s="8" t="s">
        <v>127</v>
      </c>
      <c r="D784" s="8" t="s">
        <v>186</v>
      </c>
      <c r="I784" s="8">
        <v>75</v>
      </c>
      <c r="J784" s="20">
        <v>6.73</v>
      </c>
      <c r="L784" s="8">
        <v>32.950000000000003</v>
      </c>
      <c r="M784" s="8">
        <v>25.87</v>
      </c>
      <c r="P784" s="8">
        <v>1.47</v>
      </c>
      <c r="Q784" s="8">
        <v>21.1</v>
      </c>
      <c r="V784" s="10" t="s">
        <v>113</v>
      </c>
      <c r="W784" s="10">
        <v>1937</v>
      </c>
      <c r="X784" s="10" t="s">
        <v>114</v>
      </c>
      <c r="Y784" s="10" t="s">
        <v>115</v>
      </c>
      <c r="Z784" s="12">
        <v>15</v>
      </c>
      <c r="AA784" s="13" t="s">
        <v>116</v>
      </c>
      <c r="AB784" s="8" t="s">
        <v>117</v>
      </c>
    </row>
    <row r="785" spans="1:28">
      <c r="A785" s="9" t="s">
        <v>183</v>
      </c>
      <c r="B785" s="8" t="s">
        <v>162</v>
      </c>
      <c r="C785" s="8" t="s">
        <v>127</v>
      </c>
      <c r="D785" s="8" t="s">
        <v>186</v>
      </c>
      <c r="I785" s="8">
        <v>95</v>
      </c>
      <c r="J785" s="20">
        <v>6.6</v>
      </c>
      <c r="L785" s="8">
        <v>32.99</v>
      </c>
      <c r="M785" s="8">
        <v>25.91</v>
      </c>
      <c r="P785" s="8">
        <v>1.65</v>
      </c>
      <c r="Q785" s="8">
        <v>23.6</v>
      </c>
      <c r="V785" s="10" t="s">
        <v>113</v>
      </c>
      <c r="W785" s="10">
        <v>1937</v>
      </c>
      <c r="X785" s="10" t="s">
        <v>114</v>
      </c>
      <c r="Y785" s="10" t="s">
        <v>115</v>
      </c>
      <c r="Z785" s="12">
        <v>15</v>
      </c>
      <c r="AA785" s="13" t="s">
        <v>116</v>
      </c>
      <c r="AB785" s="8" t="s">
        <v>117</v>
      </c>
    </row>
    <row r="786" spans="1:28">
      <c r="A786" s="9" t="s">
        <v>183</v>
      </c>
      <c r="B786" s="8" t="s">
        <v>187</v>
      </c>
      <c r="C786" s="8" t="s">
        <v>130</v>
      </c>
      <c r="D786" s="8" t="s">
        <v>188</v>
      </c>
      <c r="I786" s="8">
        <v>1</v>
      </c>
      <c r="J786" s="20">
        <v>11.42</v>
      </c>
      <c r="L786" s="8">
        <v>27.65</v>
      </c>
      <c r="M786" s="8">
        <v>21.02</v>
      </c>
      <c r="P786" s="8">
        <v>4.1399999999999997</v>
      </c>
      <c r="Q786" s="8">
        <v>63.2</v>
      </c>
      <c r="V786" s="10" t="s">
        <v>113</v>
      </c>
      <c r="W786" s="10">
        <v>1937</v>
      </c>
      <c r="X786" s="10" t="s">
        <v>114</v>
      </c>
      <c r="Y786" s="10" t="s">
        <v>115</v>
      </c>
      <c r="Z786" s="12">
        <v>15</v>
      </c>
      <c r="AA786" s="13" t="s">
        <v>116</v>
      </c>
      <c r="AB786" s="8" t="s">
        <v>117</v>
      </c>
    </row>
    <row r="787" spans="1:28">
      <c r="A787" s="9" t="s">
        <v>183</v>
      </c>
      <c r="B787" s="8" t="s">
        <v>187</v>
      </c>
      <c r="C787" s="8" t="s">
        <v>130</v>
      </c>
      <c r="D787" s="8" t="s">
        <v>188</v>
      </c>
      <c r="I787" s="8">
        <v>10</v>
      </c>
      <c r="J787" s="20">
        <v>13.08</v>
      </c>
      <c r="L787" s="8">
        <v>30.19</v>
      </c>
      <c r="M787" s="8">
        <v>22.68</v>
      </c>
      <c r="P787" s="8">
        <v>1.33</v>
      </c>
      <c r="Q787" s="8">
        <v>21.3</v>
      </c>
      <c r="V787" s="10" t="s">
        <v>113</v>
      </c>
      <c r="W787" s="10">
        <v>1937</v>
      </c>
      <c r="X787" s="10" t="s">
        <v>114</v>
      </c>
      <c r="Y787" s="10" t="s">
        <v>115</v>
      </c>
      <c r="Z787" s="12">
        <v>15</v>
      </c>
      <c r="AA787" s="13" t="s">
        <v>116</v>
      </c>
      <c r="AB787" s="8" t="s">
        <v>117</v>
      </c>
    </row>
    <row r="788" spans="1:28">
      <c r="A788" s="9" t="s">
        <v>183</v>
      </c>
      <c r="B788" s="8" t="s">
        <v>187</v>
      </c>
      <c r="C788" s="8" t="s">
        <v>130</v>
      </c>
      <c r="D788" s="8" t="s">
        <v>188</v>
      </c>
      <c r="I788" s="8">
        <v>20</v>
      </c>
      <c r="J788" s="20">
        <v>10.49</v>
      </c>
      <c r="L788" s="8">
        <v>31.18</v>
      </c>
      <c r="M788" s="8">
        <v>23.92</v>
      </c>
      <c r="P788" s="8" t="s">
        <v>18</v>
      </c>
      <c r="Q788" s="8" t="s">
        <v>18</v>
      </c>
      <c r="V788" s="10" t="s">
        <v>113</v>
      </c>
      <c r="W788" s="10">
        <v>1937</v>
      </c>
      <c r="X788" s="10" t="s">
        <v>114</v>
      </c>
      <c r="Y788" s="10" t="s">
        <v>115</v>
      </c>
      <c r="Z788" s="12">
        <v>15</v>
      </c>
      <c r="AA788" s="13" t="s">
        <v>116</v>
      </c>
      <c r="AB788" s="8" t="s">
        <v>117</v>
      </c>
    </row>
    <row r="789" spans="1:28">
      <c r="A789" s="9" t="s">
        <v>183</v>
      </c>
      <c r="B789" s="8" t="s">
        <v>189</v>
      </c>
      <c r="C789" s="8" t="s">
        <v>133</v>
      </c>
      <c r="D789" s="8" t="s">
        <v>190</v>
      </c>
      <c r="I789" s="8">
        <v>1</v>
      </c>
      <c r="J789" s="20">
        <v>11.29</v>
      </c>
      <c r="L789" s="8">
        <v>27.85</v>
      </c>
      <c r="M789" s="8">
        <v>21.2</v>
      </c>
      <c r="P789" s="8">
        <v>4.92</v>
      </c>
      <c r="Q789" s="8">
        <v>75.2</v>
      </c>
      <c r="V789" s="10" t="s">
        <v>113</v>
      </c>
      <c r="W789" s="10">
        <v>1937</v>
      </c>
      <c r="X789" s="10" t="s">
        <v>114</v>
      </c>
      <c r="Y789" s="10" t="s">
        <v>115</v>
      </c>
      <c r="Z789" s="12">
        <v>15</v>
      </c>
      <c r="AA789" s="13" t="s">
        <v>116</v>
      </c>
      <c r="AB789" s="8" t="s">
        <v>117</v>
      </c>
    </row>
    <row r="790" spans="1:28">
      <c r="A790" s="9" t="s">
        <v>183</v>
      </c>
      <c r="B790" s="8" t="s">
        <v>189</v>
      </c>
      <c r="C790" s="8" t="s">
        <v>133</v>
      </c>
      <c r="D790" s="8" t="s">
        <v>190</v>
      </c>
      <c r="I790" s="8">
        <v>10</v>
      </c>
      <c r="J790" s="20">
        <v>11.94</v>
      </c>
      <c r="L790" s="8">
        <v>28.96</v>
      </c>
      <c r="M790" s="8">
        <v>21.95</v>
      </c>
      <c r="P790" s="8">
        <v>4.67</v>
      </c>
      <c r="Q790" s="8">
        <v>72.7</v>
      </c>
      <c r="V790" s="10" t="s">
        <v>113</v>
      </c>
      <c r="W790" s="10">
        <v>1937</v>
      </c>
      <c r="X790" s="10" t="s">
        <v>114</v>
      </c>
      <c r="Y790" s="10" t="s">
        <v>115</v>
      </c>
      <c r="Z790" s="12">
        <v>15</v>
      </c>
      <c r="AA790" s="13" t="s">
        <v>116</v>
      </c>
      <c r="AB790" s="8" t="s">
        <v>117</v>
      </c>
    </row>
    <row r="791" spans="1:28">
      <c r="A791" s="9" t="s">
        <v>183</v>
      </c>
      <c r="B791" s="8" t="s">
        <v>189</v>
      </c>
      <c r="C791" s="8" t="s">
        <v>133</v>
      </c>
      <c r="D791" s="8" t="s">
        <v>190</v>
      </c>
      <c r="I791" s="8">
        <v>25</v>
      </c>
      <c r="J791" s="20">
        <v>9.09</v>
      </c>
      <c r="L791" s="8">
        <v>31.98</v>
      </c>
      <c r="M791" s="8">
        <v>24.76</v>
      </c>
      <c r="P791" s="8">
        <v>1.43</v>
      </c>
      <c r="Q791" s="8">
        <v>21.4</v>
      </c>
      <c r="V791" s="10" t="s">
        <v>113</v>
      </c>
      <c r="W791" s="10">
        <v>1937</v>
      </c>
      <c r="X791" s="10" t="s">
        <v>114</v>
      </c>
      <c r="Y791" s="10" t="s">
        <v>115</v>
      </c>
      <c r="Z791" s="12">
        <v>15</v>
      </c>
      <c r="AA791" s="13" t="s">
        <v>116</v>
      </c>
      <c r="AB791" s="8" t="s">
        <v>117</v>
      </c>
    </row>
    <row r="792" spans="1:28">
      <c r="A792" s="9" t="s">
        <v>183</v>
      </c>
      <c r="B792" s="8" t="s">
        <v>189</v>
      </c>
      <c r="C792" s="8" t="s">
        <v>133</v>
      </c>
      <c r="D792" s="8" t="s">
        <v>190</v>
      </c>
      <c r="I792" s="8">
        <v>40</v>
      </c>
      <c r="J792" s="20">
        <v>6.94</v>
      </c>
      <c r="L792" s="8">
        <v>32.770000000000003</v>
      </c>
      <c r="M792" s="8">
        <v>25.69</v>
      </c>
      <c r="P792" s="8">
        <v>1.1200000000000001</v>
      </c>
      <c r="Q792" s="8">
        <v>16.2</v>
      </c>
      <c r="V792" s="10" t="s">
        <v>113</v>
      </c>
      <c r="W792" s="10">
        <v>1937</v>
      </c>
      <c r="X792" s="10" t="s">
        <v>114</v>
      </c>
      <c r="Y792" s="10" t="s">
        <v>115</v>
      </c>
      <c r="Z792" s="12">
        <v>15</v>
      </c>
      <c r="AA792" s="13" t="s">
        <v>116</v>
      </c>
      <c r="AB792" s="8" t="s">
        <v>117</v>
      </c>
    </row>
    <row r="793" spans="1:28">
      <c r="A793" s="9" t="s">
        <v>183</v>
      </c>
      <c r="B793" s="8" t="s">
        <v>189</v>
      </c>
      <c r="C793" s="8" t="s">
        <v>133</v>
      </c>
      <c r="D793" s="8" t="s">
        <v>190</v>
      </c>
      <c r="I793" s="8">
        <v>60</v>
      </c>
      <c r="J793" s="20">
        <v>6.68</v>
      </c>
      <c r="L793" s="8">
        <v>32.97</v>
      </c>
      <c r="M793" s="8">
        <v>25.88</v>
      </c>
      <c r="P793" s="8">
        <v>1.06</v>
      </c>
      <c r="Q793" s="8">
        <v>15.2</v>
      </c>
      <c r="V793" s="10" t="s">
        <v>113</v>
      </c>
      <c r="W793" s="10">
        <v>1937</v>
      </c>
      <c r="X793" s="10" t="s">
        <v>114</v>
      </c>
      <c r="Y793" s="10" t="s">
        <v>115</v>
      </c>
      <c r="Z793" s="12">
        <v>15</v>
      </c>
      <c r="AA793" s="13" t="s">
        <v>116</v>
      </c>
      <c r="AB793" s="8" t="s">
        <v>117</v>
      </c>
    </row>
    <row r="794" spans="1:28">
      <c r="A794" s="9" t="s">
        <v>183</v>
      </c>
      <c r="B794" s="8" t="s">
        <v>191</v>
      </c>
      <c r="C794" s="8" t="s">
        <v>137</v>
      </c>
      <c r="D794" s="8" t="s">
        <v>192</v>
      </c>
      <c r="I794" s="8">
        <v>1</v>
      </c>
      <c r="J794" s="20">
        <v>11.72</v>
      </c>
      <c r="L794" s="8">
        <v>28.6</v>
      </c>
      <c r="M794" s="8">
        <v>21.7</v>
      </c>
      <c r="P794" s="8">
        <v>5.48</v>
      </c>
      <c r="Q794" s="8">
        <v>84.5</v>
      </c>
      <c r="V794" s="10" t="s">
        <v>113</v>
      </c>
      <c r="W794" s="10">
        <v>1937</v>
      </c>
      <c r="X794" s="10" t="s">
        <v>114</v>
      </c>
      <c r="Y794" s="10" t="s">
        <v>115</v>
      </c>
      <c r="Z794" s="12">
        <v>15</v>
      </c>
      <c r="AA794" s="13" t="s">
        <v>116</v>
      </c>
      <c r="AB794" s="8" t="s">
        <v>117</v>
      </c>
    </row>
    <row r="795" spans="1:28">
      <c r="A795" s="9" t="s">
        <v>183</v>
      </c>
      <c r="B795" s="8" t="s">
        <v>191</v>
      </c>
      <c r="C795" s="8" t="s">
        <v>137</v>
      </c>
      <c r="D795" s="8" t="s">
        <v>192</v>
      </c>
      <c r="I795" s="8">
        <v>10</v>
      </c>
      <c r="J795" s="20">
        <v>13.58</v>
      </c>
      <c r="L795" s="8">
        <v>30.16</v>
      </c>
      <c r="M795" s="8">
        <v>22.56</v>
      </c>
      <c r="P795" s="8">
        <v>3.56</v>
      </c>
      <c r="Q795" s="8">
        <v>57.5</v>
      </c>
      <c r="V795" s="10" t="s">
        <v>113</v>
      </c>
      <c r="W795" s="10">
        <v>1937</v>
      </c>
      <c r="X795" s="10" t="s">
        <v>114</v>
      </c>
      <c r="Y795" s="10" t="s">
        <v>115</v>
      </c>
      <c r="Z795" s="12">
        <v>15</v>
      </c>
      <c r="AA795" s="13" t="s">
        <v>116</v>
      </c>
      <c r="AB795" s="8" t="s">
        <v>117</v>
      </c>
    </row>
    <row r="796" spans="1:28">
      <c r="A796" s="9" t="s">
        <v>183</v>
      </c>
      <c r="B796" s="8" t="s">
        <v>191</v>
      </c>
      <c r="C796" s="8" t="s">
        <v>137</v>
      </c>
      <c r="D796" s="8" t="s">
        <v>192</v>
      </c>
      <c r="I796" s="8">
        <v>25</v>
      </c>
      <c r="J796" s="20">
        <v>9.82</v>
      </c>
      <c r="L796" s="8">
        <v>32.14</v>
      </c>
      <c r="M796" s="8">
        <v>24.77</v>
      </c>
      <c r="P796" s="8" t="s">
        <v>18</v>
      </c>
      <c r="Q796" s="8" t="s">
        <v>18</v>
      </c>
      <c r="V796" s="10" t="s">
        <v>113</v>
      </c>
      <c r="W796" s="10">
        <v>1937</v>
      </c>
      <c r="X796" s="10" t="s">
        <v>114</v>
      </c>
      <c r="Y796" s="10" t="s">
        <v>115</v>
      </c>
      <c r="Z796" s="12">
        <v>15</v>
      </c>
      <c r="AA796" s="13" t="s">
        <v>116</v>
      </c>
      <c r="AB796" s="8" t="s">
        <v>117</v>
      </c>
    </row>
    <row r="797" spans="1:28">
      <c r="A797" s="9" t="s">
        <v>183</v>
      </c>
      <c r="B797" s="8" t="s">
        <v>191</v>
      </c>
      <c r="C797" s="8" t="s">
        <v>137</v>
      </c>
      <c r="D797" s="8" t="s">
        <v>192</v>
      </c>
      <c r="I797" s="8">
        <v>40</v>
      </c>
      <c r="J797" s="20">
        <v>6.98</v>
      </c>
      <c r="L797" s="8">
        <v>32.81</v>
      </c>
      <c r="M797" s="8">
        <v>25.72</v>
      </c>
      <c r="P797" s="8">
        <v>2.2799999999999998</v>
      </c>
      <c r="Q797" s="8">
        <v>32.9</v>
      </c>
      <c r="V797" s="10" t="s">
        <v>113</v>
      </c>
      <c r="W797" s="10">
        <v>1937</v>
      </c>
      <c r="X797" s="10" t="s">
        <v>114</v>
      </c>
      <c r="Y797" s="10" t="s">
        <v>115</v>
      </c>
      <c r="Z797" s="12">
        <v>15</v>
      </c>
      <c r="AA797" s="13" t="s">
        <v>116</v>
      </c>
      <c r="AB797" s="8" t="s">
        <v>117</v>
      </c>
    </row>
    <row r="798" spans="1:28">
      <c r="A798" s="9" t="s">
        <v>183</v>
      </c>
      <c r="B798" s="8" t="s">
        <v>191</v>
      </c>
      <c r="C798" s="8" t="s">
        <v>137</v>
      </c>
      <c r="D798" s="8" t="s">
        <v>192</v>
      </c>
      <c r="I798" s="8">
        <v>75</v>
      </c>
      <c r="J798" s="20">
        <v>6.6</v>
      </c>
      <c r="L798" s="8">
        <v>32.99</v>
      </c>
      <c r="M798" s="8">
        <v>25.92</v>
      </c>
      <c r="P798" s="8">
        <v>2.59</v>
      </c>
      <c r="Q798" s="8">
        <v>37.1</v>
      </c>
      <c r="V798" s="10" t="s">
        <v>113</v>
      </c>
      <c r="W798" s="10">
        <v>1937</v>
      </c>
      <c r="X798" s="10" t="s">
        <v>114</v>
      </c>
      <c r="Y798" s="10" t="s">
        <v>115</v>
      </c>
      <c r="Z798" s="12">
        <v>15</v>
      </c>
      <c r="AA798" s="13" t="s">
        <v>116</v>
      </c>
      <c r="AB798" s="8" t="s">
        <v>117</v>
      </c>
    </row>
    <row r="799" spans="1:28">
      <c r="A799" s="9" t="s">
        <v>183</v>
      </c>
      <c r="B799" s="8" t="s">
        <v>191</v>
      </c>
      <c r="C799" s="8" t="s">
        <v>137</v>
      </c>
      <c r="D799" s="8" t="s">
        <v>192</v>
      </c>
      <c r="I799" s="8">
        <v>95</v>
      </c>
      <c r="J799" s="20">
        <v>6.58</v>
      </c>
      <c r="L799" s="8">
        <v>33.04</v>
      </c>
      <c r="M799" s="8">
        <v>25.96</v>
      </c>
      <c r="P799" s="8">
        <v>2.84</v>
      </c>
      <c r="Q799" s="8">
        <v>40.700000000000003</v>
      </c>
      <c r="V799" s="10" t="s">
        <v>113</v>
      </c>
      <c r="W799" s="10">
        <v>1937</v>
      </c>
      <c r="X799" s="10" t="s">
        <v>114</v>
      </c>
      <c r="Y799" s="10" t="s">
        <v>115</v>
      </c>
      <c r="Z799" s="12">
        <v>15</v>
      </c>
      <c r="AA799" s="13" t="s">
        <v>116</v>
      </c>
      <c r="AB799" s="8" t="s">
        <v>117</v>
      </c>
    </row>
    <row r="800" spans="1:28">
      <c r="A800" s="9" t="s">
        <v>193</v>
      </c>
      <c r="B800" s="8" t="s">
        <v>194</v>
      </c>
      <c r="C800" s="8" t="s">
        <v>139</v>
      </c>
      <c r="D800" s="8" t="s">
        <v>195</v>
      </c>
      <c r="I800" s="8">
        <v>1</v>
      </c>
      <c r="J800" s="20">
        <v>11.68</v>
      </c>
      <c r="L800" s="8">
        <v>28.53</v>
      </c>
      <c r="M800" s="8">
        <v>21.68</v>
      </c>
      <c r="P800" s="8">
        <v>5.53</v>
      </c>
      <c r="Q800" s="8">
        <v>85.2</v>
      </c>
      <c r="V800" s="10" t="s">
        <v>113</v>
      </c>
      <c r="W800" s="10">
        <v>1937</v>
      </c>
      <c r="X800" s="10" t="s">
        <v>114</v>
      </c>
      <c r="Y800" s="10" t="s">
        <v>115</v>
      </c>
      <c r="Z800" s="12">
        <v>15</v>
      </c>
      <c r="AA800" s="13" t="s">
        <v>116</v>
      </c>
      <c r="AB800" s="8" t="s">
        <v>117</v>
      </c>
    </row>
    <row r="801" spans="1:28">
      <c r="A801" s="9" t="s">
        <v>193</v>
      </c>
      <c r="B801" s="8" t="s">
        <v>194</v>
      </c>
      <c r="C801" s="8" t="s">
        <v>139</v>
      </c>
      <c r="D801" s="8" t="s">
        <v>195</v>
      </c>
      <c r="I801" s="8">
        <v>10</v>
      </c>
      <c r="J801" s="20">
        <v>13.57</v>
      </c>
      <c r="L801" s="8">
        <v>30.5</v>
      </c>
      <c r="M801" s="8">
        <v>22.82</v>
      </c>
      <c r="P801" s="8">
        <v>4.17</v>
      </c>
      <c r="Q801" s="8">
        <v>67.5</v>
      </c>
      <c r="V801" s="10" t="s">
        <v>113</v>
      </c>
      <c r="W801" s="10">
        <v>1937</v>
      </c>
      <c r="X801" s="10" t="s">
        <v>114</v>
      </c>
      <c r="Y801" s="10" t="s">
        <v>115</v>
      </c>
      <c r="Z801" s="12">
        <v>15</v>
      </c>
      <c r="AA801" s="13" t="s">
        <v>116</v>
      </c>
      <c r="AB801" s="8" t="s">
        <v>117</v>
      </c>
    </row>
    <row r="802" spans="1:28">
      <c r="A802" s="9" t="s">
        <v>193</v>
      </c>
      <c r="B802" s="8" t="s">
        <v>194</v>
      </c>
      <c r="C802" s="8" t="s">
        <v>139</v>
      </c>
      <c r="D802" s="8" t="s">
        <v>195</v>
      </c>
      <c r="I802" s="8">
        <v>25</v>
      </c>
      <c r="J802" s="20">
        <v>9.42</v>
      </c>
      <c r="L802" s="8">
        <v>32.299999999999997</v>
      </c>
      <c r="M802" s="8">
        <v>24.96</v>
      </c>
      <c r="P802" s="8">
        <v>3.35</v>
      </c>
      <c r="Q802" s="8">
        <v>50.6</v>
      </c>
      <c r="V802" s="10" t="s">
        <v>113</v>
      </c>
      <c r="W802" s="10">
        <v>1937</v>
      </c>
      <c r="X802" s="10" t="s">
        <v>114</v>
      </c>
      <c r="Y802" s="10" t="s">
        <v>115</v>
      </c>
      <c r="Z802" s="12">
        <v>15</v>
      </c>
      <c r="AA802" s="13" t="s">
        <v>116</v>
      </c>
      <c r="AB802" s="8" t="s">
        <v>117</v>
      </c>
    </row>
    <row r="803" spans="1:28">
      <c r="A803" s="9" t="s">
        <v>193</v>
      </c>
      <c r="B803" s="8" t="s">
        <v>194</v>
      </c>
      <c r="C803" s="8" t="s">
        <v>139</v>
      </c>
      <c r="D803" s="8" t="s">
        <v>195</v>
      </c>
      <c r="I803" s="8">
        <v>40</v>
      </c>
      <c r="J803" s="20">
        <v>7.21</v>
      </c>
      <c r="L803" s="8">
        <v>32.79</v>
      </c>
      <c r="M803" s="8">
        <v>25.68</v>
      </c>
      <c r="P803" s="8">
        <v>2.98</v>
      </c>
      <c r="Q803" s="8">
        <v>43.2</v>
      </c>
      <c r="V803" s="10" t="s">
        <v>113</v>
      </c>
      <c r="W803" s="10">
        <v>1937</v>
      </c>
      <c r="X803" s="10" t="s">
        <v>114</v>
      </c>
      <c r="Y803" s="10" t="s">
        <v>115</v>
      </c>
      <c r="Z803" s="12">
        <v>15</v>
      </c>
      <c r="AA803" s="13" t="s">
        <v>116</v>
      </c>
      <c r="AB803" s="8" t="s">
        <v>117</v>
      </c>
    </row>
    <row r="804" spans="1:28">
      <c r="A804" s="9" t="s">
        <v>193</v>
      </c>
      <c r="B804" s="8" t="s">
        <v>194</v>
      </c>
      <c r="C804" s="8" t="s">
        <v>139</v>
      </c>
      <c r="D804" s="8" t="s">
        <v>195</v>
      </c>
      <c r="I804" s="8">
        <v>75</v>
      </c>
      <c r="J804" s="20">
        <v>6.68</v>
      </c>
      <c r="L804" s="8">
        <v>32.99</v>
      </c>
      <c r="M804" s="8">
        <v>25.9</v>
      </c>
      <c r="P804" s="8">
        <v>3.07</v>
      </c>
      <c r="Q804" s="8">
        <v>44.1</v>
      </c>
      <c r="V804" s="10" t="s">
        <v>113</v>
      </c>
      <c r="W804" s="10">
        <v>1937</v>
      </c>
      <c r="X804" s="10" t="s">
        <v>114</v>
      </c>
      <c r="Y804" s="10" t="s">
        <v>115</v>
      </c>
      <c r="Z804" s="12">
        <v>15</v>
      </c>
      <c r="AA804" s="13" t="s">
        <v>116</v>
      </c>
      <c r="AB804" s="8" t="s">
        <v>117</v>
      </c>
    </row>
    <row r="805" spans="1:28">
      <c r="A805" s="9" t="s">
        <v>193</v>
      </c>
      <c r="B805" s="8" t="s">
        <v>194</v>
      </c>
      <c r="C805" s="8" t="s">
        <v>139</v>
      </c>
      <c r="D805" s="8" t="s">
        <v>195</v>
      </c>
      <c r="I805" s="8">
        <v>100</v>
      </c>
      <c r="J805" s="20">
        <v>6.58</v>
      </c>
      <c r="L805" s="8">
        <v>33.04</v>
      </c>
      <c r="M805" s="8">
        <v>25.96</v>
      </c>
      <c r="P805" s="8">
        <v>3.22</v>
      </c>
      <c r="Q805" s="8">
        <v>46.1</v>
      </c>
      <c r="V805" s="10" t="s">
        <v>113</v>
      </c>
      <c r="W805" s="10">
        <v>1937</v>
      </c>
      <c r="X805" s="10" t="s">
        <v>114</v>
      </c>
      <c r="Y805" s="10" t="s">
        <v>115</v>
      </c>
      <c r="Z805" s="12">
        <v>15</v>
      </c>
      <c r="AA805" s="13" t="s">
        <v>116</v>
      </c>
      <c r="AB805" s="8" t="s">
        <v>117</v>
      </c>
    </row>
    <row r="806" spans="1:28">
      <c r="A806" s="9" t="s">
        <v>193</v>
      </c>
      <c r="B806" s="8" t="s">
        <v>175</v>
      </c>
      <c r="C806" s="8" t="s">
        <v>142</v>
      </c>
      <c r="D806" s="8" t="s">
        <v>196</v>
      </c>
      <c r="I806" s="8">
        <v>1</v>
      </c>
      <c r="J806" s="20">
        <v>11.84</v>
      </c>
      <c r="L806" s="8">
        <v>28.82</v>
      </c>
      <c r="M806" s="8">
        <v>21.85</v>
      </c>
      <c r="P806" s="8">
        <v>5.22</v>
      </c>
      <c r="Q806" s="8">
        <v>81</v>
      </c>
      <c r="V806" s="10" t="s">
        <v>113</v>
      </c>
      <c r="W806" s="10">
        <v>1937</v>
      </c>
      <c r="X806" s="10" t="s">
        <v>114</v>
      </c>
      <c r="Y806" s="10" t="s">
        <v>115</v>
      </c>
      <c r="Z806" s="12">
        <v>15</v>
      </c>
      <c r="AA806" s="13" t="s">
        <v>116</v>
      </c>
      <c r="AB806" s="8" t="s">
        <v>117</v>
      </c>
    </row>
    <row r="807" spans="1:28">
      <c r="A807" s="9" t="s">
        <v>193</v>
      </c>
      <c r="B807" s="8" t="s">
        <v>175</v>
      </c>
      <c r="C807" s="8" t="s">
        <v>142</v>
      </c>
      <c r="D807" s="8" t="s">
        <v>196</v>
      </c>
      <c r="I807" s="8">
        <v>10</v>
      </c>
      <c r="J807" s="20">
        <v>12</v>
      </c>
      <c r="L807" s="8">
        <v>29.36</v>
      </c>
      <c r="M807" s="8">
        <v>22.24</v>
      </c>
      <c r="P807" s="8">
        <v>5.05</v>
      </c>
      <c r="Q807" s="8">
        <v>78.900000000000006</v>
      </c>
      <c r="V807" s="10" t="s">
        <v>113</v>
      </c>
      <c r="W807" s="10">
        <v>1937</v>
      </c>
      <c r="X807" s="10" t="s">
        <v>114</v>
      </c>
      <c r="Y807" s="10" t="s">
        <v>115</v>
      </c>
      <c r="Z807" s="12">
        <v>15</v>
      </c>
      <c r="AA807" s="13" t="s">
        <v>116</v>
      </c>
      <c r="AB807" s="8" t="s">
        <v>117</v>
      </c>
    </row>
    <row r="808" spans="1:28">
      <c r="A808" s="9" t="s">
        <v>193</v>
      </c>
      <c r="B808" s="8" t="s">
        <v>175</v>
      </c>
      <c r="C808" s="8" t="s">
        <v>142</v>
      </c>
      <c r="D808" s="8" t="s">
        <v>196</v>
      </c>
      <c r="I808" s="8">
        <v>25</v>
      </c>
      <c r="J808" s="20">
        <v>9.98</v>
      </c>
      <c r="L808" s="8">
        <v>32.200000000000003</v>
      </c>
      <c r="M808" s="8">
        <v>24.79</v>
      </c>
      <c r="P808" s="8">
        <v>4.2300000000000004</v>
      </c>
      <c r="Q808" s="8">
        <v>64.8</v>
      </c>
      <c r="V808" s="10" t="s">
        <v>113</v>
      </c>
      <c r="W808" s="10">
        <v>1937</v>
      </c>
      <c r="X808" s="10" t="s">
        <v>114</v>
      </c>
      <c r="Y808" s="10" t="s">
        <v>115</v>
      </c>
      <c r="Z808" s="12">
        <v>15</v>
      </c>
      <c r="AA808" s="13" t="s">
        <v>116</v>
      </c>
      <c r="AB808" s="8" t="s">
        <v>117</v>
      </c>
    </row>
    <row r="809" spans="1:28">
      <c r="A809" s="9" t="s">
        <v>193</v>
      </c>
      <c r="B809" s="8" t="s">
        <v>175</v>
      </c>
      <c r="C809" s="8" t="s">
        <v>142</v>
      </c>
      <c r="D809" s="8" t="s">
        <v>196</v>
      </c>
      <c r="I809" s="8">
        <v>40</v>
      </c>
      <c r="J809" s="20">
        <v>7.14</v>
      </c>
      <c r="L809" s="8">
        <v>32.86</v>
      </c>
      <c r="M809" s="8">
        <v>25.59</v>
      </c>
      <c r="P809" s="8">
        <v>3.25</v>
      </c>
      <c r="Q809" s="8">
        <v>47.1</v>
      </c>
      <c r="V809" s="10" t="s">
        <v>113</v>
      </c>
      <c r="W809" s="10">
        <v>1937</v>
      </c>
      <c r="X809" s="10" t="s">
        <v>114</v>
      </c>
      <c r="Y809" s="10" t="s">
        <v>115</v>
      </c>
      <c r="Z809" s="12">
        <v>15</v>
      </c>
      <c r="AA809" s="13" t="s">
        <v>116</v>
      </c>
      <c r="AB809" s="8" t="s">
        <v>117</v>
      </c>
    </row>
    <row r="810" spans="1:28">
      <c r="A810" s="9" t="s">
        <v>193</v>
      </c>
      <c r="B810" s="8" t="s">
        <v>175</v>
      </c>
      <c r="C810" s="8" t="s">
        <v>142</v>
      </c>
      <c r="D810" s="8" t="s">
        <v>196</v>
      </c>
      <c r="I810" s="8">
        <v>75</v>
      </c>
      <c r="J810" s="20">
        <v>6.71</v>
      </c>
      <c r="L810" s="8">
        <v>33.03</v>
      </c>
      <c r="M810" s="8">
        <v>25.93</v>
      </c>
      <c r="P810" s="8">
        <v>3.04</v>
      </c>
      <c r="Q810" s="8">
        <v>43.7</v>
      </c>
      <c r="V810" s="10" t="s">
        <v>113</v>
      </c>
      <c r="W810" s="10">
        <v>1937</v>
      </c>
      <c r="X810" s="10" t="s">
        <v>114</v>
      </c>
      <c r="Y810" s="10" t="s">
        <v>115</v>
      </c>
      <c r="Z810" s="12">
        <v>15</v>
      </c>
      <c r="AA810" s="13" t="s">
        <v>116</v>
      </c>
      <c r="AB810" s="8" t="s">
        <v>117</v>
      </c>
    </row>
    <row r="811" spans="1:28">
      <c r="A811" s="9" t="s">
        <v>193</v>
      </c>
      <c r="B811" s="8" t="s">
        <v>175</v>
      </c>
      <c r="C811" s="8" t="s">
        <v>142</v>
      </c>
      <c r="D811" s="8" t="s">
        <v>196</v>
      </c>
      <c r="I811" s="8">
        <v>120</v>
      </c>
      <c r="J811" s="20">
        <v>6.64</v>
      </c>
      <c r="L811" s="8">
        <v>33.06</v>
      </c>
      <c r="M811" s="8">
        <v>25.96</v>
      </c>
      <c r="P811" s="8">
        <v>3.25</v>
      </c>
      <c r="Q811" s="8">
        <v>45.2</v>
      </c>
      <c r="V811" s="10" t="s">
        <v>113</v>
      </c>
      <c r="W811" s="10">
        <v>1937</v>
      </c>
      <c r="X811" s="10" t="s">
        <v>114</v>
      </c>
      <c r="Y811" s="10" t="s">
        <v>115</v>
      </c>
      <c r="Z811" s="12">
        <v>15</v>
      </c>
      <c r="AA811" s="13" t="s">
        <v>116</v>
      </c>
      <c r="AB811" s="8" t="s">
        <v>117</v>
      </c>
    </row>
    <row r="812" spans="1:28">
      <c r="A812" s="9" t="s">
        <v>193</v>
      </c>
      <c r="B812" s="8" t="s">
        <v>160</v>
      </c>
      <c r="C812" s="8" t="s">
        <v>145</v>
      </c>
      <c r="D812" s="8" t="s">
        <v>197</v>
      </c>
      <c r="I812" s="8">
        <v>1</v>
      </c>
      <c r="J812" s="20">
        <v>12.38</v>
      </c>
      <c r="L812" s="8">
        <v>28.17</v>
      </c>
      <c r="M812" s="8">
        <v>21.25</v>
      </c>
      <c r="P812" s="8">
        <v>5.53</v>
      </c>
      <c r="Q812" s="8">
        <v>86.3</v>
      </c>
      <c r="V812" s="10" t="s">
        <v>113</v>
      </c>
      <c r="W812" s="10">
        <v>1937</v>
      </c>
      <c r="X812" s="10" t="s">
        <v>114</v>
      </c>
      <c r="Y812" s="10" t="s">
        <v>115</v>
      </c>
      <c r="Z812" s="12">
        <v>15</v>
      </c>
      <c r="AA812" s="13" t="s">
        <v>116</v>
      </c>
      <c r="AB812" s="8" t="s">
        <v>117</v>
      </c>
    </row>
    <row r="813" spans="1:28">
      <c r="A813" s="9" t="s">
        <v>193</v>
      </c>
      <c r="B813" s="8" t="s">
        <v>160</v>
      </c>
      <c r="C813" s="8" t="s">
        <v>145</v>
      </c>
      <c r="D813" s="8" t="s">
        <v>197</v>
      </c>
      <c r="I813" s="8">
        <v>10</v>
      </c>
      <c r="J813" s="20">
        <v>12.81</v>
      </c>
      <c r="L813" s="8">
        <v>29.85</v>
      </c>
      <c r="M813" s="8">
        <v>21.85</v>
      </c>
      <c r="P813" s="8">
        <v>5.38</v>
      </c>
      <c r="Q813" s="8">
        <v>85.1</v>
      </c>
      <c r="V813" s="10" t="s">
        <v>113</v>
      </c>
      <c r="W813" s="10">
        <v>1937</v>
      </c>
      <c r="X813" s="10" t="s">
        <v>114</v>
      </c>
      <c r="Y813" s="10" t="s">
        <v>115</v>
      </c>
      <c r="Z813" s="12">
        <v>15</v>
      </c>
      <c r="AA813" s="13" t="s">
        <v>116</v>
      </c>
      <c r="AB813" s="8" t="s">
        <v>117</v>
      </c>
    </row>
    <row r="814" spans="1:28">
      <c r="A814" s="9" t="s">
        <v>193</v>
      </c>
      <c r="B814" s="8" t="s">
        <v>160</v>
      </c>
      <c r="C814" s="8" t="s">
        <v>145</v>
      </c>
      <c r="D814" s="8" t="s">
        <v>197</v>
      </c>
      <c r="I814" s="8">
        <v>25</v>
      </c>
      <c r="J814" s="20">
        <v>12.34</v>
      </c>
      <c r="L814" s="8">
        <v>22.8</v>
      </c>
      <c r="M814" s="8">
        <v>22.8</v>
      </c>
      <c r="P814" s="8">
        <v>5.01</v>
      </c>
      <c r="Q814" s="8">
        <v>79.3</v>
      </c>
      <c r="V814" s="10" t="s">
        <v>113</v>
      </c>
      <c r="W814" s="10">
        <v>1937</v>
      </c>
      <c r="X814" s="10" t="s">
        <v>114</v>
      </c>
      <c r="Y814" s="10" t="s">
        <v>115</v>
      </c>
      <c r="Z814" s="12">
        <v>15</v>
      </c>
      <c r="AA814" s="13" t="s">
        <v>116</v>
      </c>
      <c r="AB814" s="8" t="s">
        <v>117</v>
      </c>
    </row>
    <row r="815" spans="1:28">
      <c r="A815" s="9" t="s">
        <v>193</v>
      </c>
      <c r="B815" s="8" t="s">
        <v>160</v>
      </c>
      <c r="C815" s="8" t="s">
        <v>145</v>
      </c>
      <c r="D815" s="8" t="s">
        <v>197</v>
      </c>
      <c r="I815" s="8">
        <v>40</v>
      </c>
      <c r="J815" s="20">
        <v>10.58</v>
      </c>
      <c r="L815" s="8">
        <v>25.16</v>
      </c>
      <c r="M815" s="8">
        <v>25.16</v>
      </c>
      <c r="P815" s="8">
        <v>4.92</v>
      </c>
      <c r="Q815" s="8">
        <v>76.7</v>
      </c>
      <c r="V815" s="10" t="s">
        <v>113</v>
      </c>
      <c r="W815" s="10">
        <v>1937</v>
      </c>
      <c r="X815" s="10" t="s">
        <v>114</v>
      </c>
      <c r="Y815" s="10" t="s">
        <v>115</v>
      </c>
      <c r="Z815" s="12">
        <v>15</v>
      </c>
      <c r="AA815" s="13" t="s">
        <v>116</v>
      </c>
      <c r="AB815" s="8" t="s">
        <v>117</v>
      </c>
    </row>
    <row r="816" spans="1:28">
      <c r="A816" s="9" t="s">
        <v>193</v>
      </c>
      <c r="B816" s="8" t="s">
        <v>160</v>
      </c>
      <c r="C816" s="8" t="s">
        <v>145</v>
      </c>
      <c r="D816" s="8" t="s">
        <v>197</v>
      </c>
      <c r="I816" s="8">
        <v>75</v>
      </c>
      <c r="J816" s="20">
        <v>6.24</v>
      </c>
      <c r="L816" s="8">
        <v>27.18</v>
      </c>
      <c r="M816" s="8">
        <v>27.18</v>
      </c>
      <c r="P816" s="8">
        <v>5.14</v>
      </c>
      <c r="Q816" s="8">
        <v>73.8</v>
      </c>
      <c r="V816" s="10" t="s">
        <v>113</v>
      </c>
      <c r="W816" s="10">
        <v>1937</v>
      </c>
      <c r="X816" s="10" t="s">
        <v>114</v>
      </c>
      <c r="Y816" s="10" t="s">
        <v>115</v>
      </c>
      <c r="Z816" s="12">
        <v>15</v>
      </c>
      <c r="AA816" s="13" t="s">
        <v>116</v>
      </c>
      <c r="AB816" s="8" t="s">
        <v>117</v>
      </c>
    </row>
    <row r="817" spans="1:28">
      <c r="A817" s="9" t="s">
        <v>193</v>
      </c>
      <c r="B817" s="8" t="s">
        <v>160</v>
      </c>
      <c r="C817" s="8" t="s">
        <v>145</v>
      </c>
      <c r="D817" s="8" t="s">
        <v>197</v>
      </c>
      <c r="I817" s="8">
        <v>110</v>
      </c>
      <c r="J817" s="20">
        <v>6.26</v>
      </c>
      <c r="L817" s="8">
        <v>27.34</v>
      </c>
      <c r="M817" s="8">
        <v>27.34</v>
      </c>
      <c r="P817" s="8">
        <v>5.07</v>
      </c>
      <c r="Q817" s="8">
        <v>73</v>
      </c>
      <c r="V817" s="10" t="s">
        <v>113</v>
      </c>
      <c r="W817" s="10">
        <v>1937</v>
      </c>
      <c r="X817" s="10" t="s">
        <v>114</v>
      </c>
      <c r="Y817" s="10" t="s">
        <v>115</v>
      </c>
      <c r="Z817" s="12">
        <v>15</v>
      </c>
      <c r="AA817" s="13" t="s">
        <v>116</v>
      </c>
      <c r="AB817" s="8" t="s">
        <v>117</v>
      </c>
    </row>
    <row r="818" spans="1:28">
      <c r="A818" s="9" t="s">
        <v>193</v>
      </c>
      <c r="B818" s="8" t="s">
        <v>160</v>
      </c>
      <c r="C818" s="8" t="s">
        <v>145</v>
      </c>
      <c r="D818" s="8" t="s">
        <v>197</v>
      </c>
      <c r="I818" s="8">
        <v>160</v>
      </c>
      <c r="J818" s="20">
        <v>6.16</v>
      </c>
      <c r="L818" s="8">
        <v>27.36</v>
      </c>
      <c r="M818" s="8">
        <v>27.36</v>
      </c>
      <c r="P818" s="8">
        <v>5.13</v>
      </c>
      <c r="Q818" s="8">
        <v>73.7</v>
      </c>
      <c r="V818" s="10" t="s">
        <v>113</v>
      </c>
      <c r="W818" s="10">
        <v>1937</v>
      </c>
      <c r="X818" s="10" t="s">
        <v>114</v>
      </c>
      <c r="Y818" s="10" t="s">
        <v>115</v>
      </c>
      <c r="Z818" s="12">
        <v>15</v>
      </c>
      <c r="AA818" s="13" t="s">
        <v>116</v>
      </c>
      <c r="AB818" s="8" t="s">
        <v>117</v>
      </c>
    </row>
    <row r="819" spans="1:28">
      <c r="A819" s="9" t="s">
        <v>193</v>
      </c>
      <c r="B819" s="8" t="s">
        <v>160</v>
      </c>
      <c r="C819" s="8" t="s">
        <v>145</v>
      </c>
      <c r="D819" s="8" t="s">
        <v>197</v>
      </c>
      <c r="I819" s="8">
        <v>200</v>
      </c>
      <c r="J819" s="20">
        <v>6.09</v>
      </c>
      <c r="L819" s="8">
        <v>27.37</v>
      </c>
      <c r="M819" s="8">
        <v>27.37</v>
      </c>
      <c r="P819" s="8">
        <v>5.14</v>
      </c>
      <c r="Q819" s="8">
        <v>73.7</v>
      </c>
      <c r="V819" s="10" t="s">
        <v>113</v>
      </c>
      <c r="W819" s="10">
        <v>1937</v>
      </c>
      <c r="X819" s="10" t="s">
        <v>114</v>
      </c>
      <c r="Y819" s="10" t="s">
        <v>115</v>
      </c>
      <c r="Z819" s="12">
        <v>15</v>
      </c>
      <c r="AA819" s="13" t="s">
        <v>116</v>
      </c>
      <c r="AB819" s="8" t="s">
        <v>117</v>
      </c>
    </row>
    <row r="820" spans="1:28">
      <c r="A820" s="9" t="s">
        <v>193</v>
      </c>
      <c r="B820" s="8" t="s">
        <v>198</v>
      </c>
      <c r="C820" s="8" t="s">
        <v>152</v>
      </c>
      <c r="D820" s="8" t="s">
        <v>199</v>
      </c>
      <c r="I820" s="8">
        <v>1</v>
      </c>
      <c r="J820" s="20">
        <v>12.5</v>
      </c>
      <c r="L820" s="8">
        <v>28.28</v>
      </c>
      <c r="M820" s="8">
        <v>21.32</v>
      </c>
      <c r="P820" s="8">
        <v>5.31</v>
      </c>
      <c r="Q820" s="8">
        <v>83</v>
      </c>
      <c r="V820" s="10" t="s">
        <v>113</v>
      </c>
      <c r="W820" s="10">
        <v>1937</v>
      </c>
      <c r="X820" s="10" t="s">
        <v>114</v>
      </c>
      <c r="Y820" s="10" t="s">
        <v>115</v>
      </c>
      <c r="Z820" s="12">
        <v>15</v>
      </c>
      <c r="AA820" s="13" t="s">
        <v>116</v>
      </c>
      <c r="AB820" s="8" t="s">
        <v>117</v>
      </c>
    </row>
    <row r="821" spans="1:28">
      <c r="A821" s="9" t="s">
        <v>193</v>
      </c>
      <c r="B821" s="8" t="s">
        <v>198</v>
      </c>
      <c r="C821" s="8" t="s">
        <v>152</v>
      </c>
      <c r="D821" s="8" t="s">
        <v>199</v>
      </c>
      <c r="I821" s="8">
        <v>10</v>
      </c>
      <c r="J821" s="20">
        <v>12.5</v>
      </c>
      <c r="L821" s="8">
        <v>28.49</v>
      </c>
      <c r="M821" s="8">
        <v>21.48</v>
      </c>
      <c r="P821" s="8">
        <v>5.26</v>
      </c>
      <c r="Q821" s="8">
        <v>82.5</v>
      </c>
      <c r="V821" s="10" t="s">
        <v>113</v>
      </c>
      <c r="W821" s="10">
        <v>1937</v>
      </c>
      <c r="X821" s="10" t="s">
        <v>114</v>
      </c>
      <c r="Y821" s="10" t="s">
        <v>115</v>
      </c>
      <c r="Z821" s="12">
        <v>15</v>
      </c>
      <c r="AA821" s="13" t="s">
        <v>116</v>
      </c>
      <c r="AB821" s="8" t="s">
        <v>117</v>
      </c>
    </row>
    <row r="822" spans="1:28">
      <c r="A822" s="9" t="s">
        <v>193</v>
      </c>
      <c r="B822" s="8" t="s">
        <v>198</v>
      </c>
      <c r="C822" s="8" t="s">
        <v>152</v>
      </c>
      <c r="D822" s="8" t="s">
        <v>199</v>
      </c>
      <c r="I822" s="8">
        <v>25</v>
      </c>
      <c r="J822" s="20">
        <v>13.23</v>
      </c>
      <c r="L822" s="8">
        <v>30.25</v>
      </c>
      <c r="M822" s="8">
        <v>22.69</v>
      </c>
      <c r="P822" s="8">
        <v>4.79</v>
      </c>
      <c r="Q822" s="8">
        <v>76.900000000000006</v>
      </c>
      <c r="V822" s="10" t="s">
        <v>113</v>
      </c>
      <c r="W822" s="10">
        <v>1937</v>
      </c>
      <c r="X822" s="10" t="s">
        <v>114</v>
      </c>
      <c r="Y822" s="10" t="s">
        <v>115</v>
      </c>
      <c r="Z822" s="12">
        <v>15</v>
      </c>
      <c r="AA822" s="13" t="s">
        <v>116</v>
      </c>
      <c r="AB822" s="8" t="s">
        <v>117</v>
      </c>
    </row>
    <row r="823" spans="1:28">
      <c r="A823" s="9" t="s">
        <v>193</v>
      </c>
      <c r="B823" s="8" t="s">
        <v>198</v>
      </c>
      <c r="C823" s="8" t="s">
        <v>152</v>
      </c>
      <c r="D823" s="8" t="s">
        <v>199</v>
      </c>
      <c r="I823" s="8">
        <v>40</v>
      </c>
      <c r="J823" s="20">
        <v>7.57</v>
      </c>
      <c r="L823" s="8">
        <v>33.64</v>
      </c>
      <c r="M823" s="8">
        <v>26.29</v>
      </c>
      <c r="P823" s="8">
        <v>4.72</v>
      </c>
      <c r="Q823" s="8">
        <v>69.099999999999994</v>
      </c>
      <c r="V823" s="10" t="s">
        <v>113</v>
      </c>
      <c r="W823" s="10">
        <v>1937</v>
      </c>
      <c r="X823" s="10" t="s">
        <v>114</v>
      </c>
      <c r="Y823" s="10" t="s">
        <v>115</v>
      </c>
      <c r="Z823" s="12">
        <v>15</v>
      </c>
      <c r="AA823" s="13" t="s">
        <v>116</v>
      </c>
      <c r="AB823" s="8" t="s">
        <v>117</v>
      </c>
    </row>
    <row r="824" spans="1:28">
      <c r="A824" s="9" t="s">
        <v>193</v>
      </c>
      <c r="B824" s="8" t="s">
        <v>198</v>
      </c>
      <c r="C824" s="8" t="s">
        <v>152</v>
      </c>
      <c r="D824" s="8" t="s">
        <v>199</v>
      </c>
      <c r="I824" s="8">
        <v>75</v>
      </c>
      <c r="J824" s="20">
        <v>6.69</v>
      </c>
      <c r="L824" s="8">
        <v>34.520000000000003</v>
      </c>
      <c r="M824" s="8">
        <v>27.1</v>
      </c>
      <c r="P824" s="8">
        <v>4.9400000000000004</v>
      </c>
      <c r="Q824" s="8">
        <v>71.8</v>
      </c>
      <c r="V824" s="10" t="s">
        <v>113</v>
      </c>
      <c r="W824" s="10">
        <v>1937</v>
      </c>
      <c r="X824" s="10" t="s">
        <v>114</v>
      </c>
      <c r="Y824" s="10" t="s">
        <v>115</v>
      </c>
      <c r="Z824" s="12">
        <v>15</v>
      </c>
      <c r="AA824" s="13" t="s">
        <v>116</v>
      </c>
      <c r="AB824" s="8" t="s">
        <v>117</v>
      </c>
    </row>
    <row r="825" spans="1:28">
      <c r="A825" s="9" t="s">
        <v>193</v>
      </c>
      <c r="B825" s="8" t="s">
        <v>198</v>
      </c>
      <c r="C825" s="8" t="s">
        <v>152</v>
      </c>
      <c r="D825" s="8" t="s">
        <v>199</v>
      </c>
      <c r="I825" s="8">
        <v>120</v>
      </c>
      <c r="J825" s="20">
        <v>6.35</v>
      </c>
      <c r="L825" s="8">
        <v>34.65</v>
      </c>
      <c r="M825" s="8">
        <v>27.25</v>
      </c>
      <c r="P825" s="8">
        <v>5.04</v>
      </c>
      <c r="Q825" s="8">
        <v>72.7</v>
      </c>
      <c r="V825" s="10" t="s">
        <v>113</v>
      </c>
      <c r="W825" s="10">
        <v>1937</v>
      </c>
      <c r="X825" s="10" t="s">
        <v>114</v>
      </c>
      <c r="Y825" s="10" t="s">
        <v>115</v>
      </c>
      <c r="Z825" s="12">
        <v>15</v>
      </c>
      <c r="AA825" s="13" t="s">
        <v>116</v>
      </c>
      <c r="AB825" s="8" t="s">
        <v>117</v>
      </c>
    </row>
    <row r="826" spans="1:28">
      <c r="A826" s="9" t="s">
        <v>200</v>
      </c>
      <c r="B826" s="8" t="s">
        <v>201</v>
      </c>
      <c r="C826" s="8" t="s">
        <v>155</v>
      </c>
      <c r="D826" s="8" t="s">
        <v>202</v>
      </c>
      <c r="I826" s="8">
        <v>1</v>
      </c>
      <c r="J826" s="20">
        <v>12.03</v>
      </c>
      <c r="L826" s="8">
        <v>28.12</v>
      </c>
      <c r="M826" s="8">
        <v>21.38</v>
      </c>
      <c r="P826" s="8">
        <v>5.47</v>
      </c>
      <c r="Q826" s="8">
        <v>84.5</v>
      </c>
      <c r="V826" s="10" t="s">
        <v>113</v>
      </c>
      <c r="W826" s="10">
        <v>1937</v>
      </c>
      <c r="X826" s="10" t="s">
        <v>114</v>
      </c>
      <c r="Y826" s="10" t="s">
        <v>115</v>
      </c>
      <c r="Z826" s="12">
        <v>15</v>
      </c>
      <c r="AA826" s="13" t="s">
        <v>116</v>
      </c>
      <c r="AB826" s="8" t="s">
        <v>117</v>
      </c>
    </row>
    <row r="827" spans="1:28">
      <c r="A827" s="9" t="s">
        <v>200</v>
      </c>
      <c r="B827" s="8" t="s">
        <v>201</v>
      </c>
      <c r="C827" s="8" t="s">
        <v>155</v>
      </c>
      <c r="D827" s="8" t="s">
        <v>202</v>
      </c>
      <c r="I827" s="8">
        <v>10</v>
      </c>
      <c r="J827" s="20">
        <v>12.88</v>
      </c>
      <c r="L827" s="8">
        <v>28.75</v>
      </c>
      <c r="M827" s="8">
        <v>21.6</v>
      </c>
      <c r="P827" s="8">
        <v>5.4</v>
      </c>
      <c r="Q827" s="8">
        <v>85.3</v>
      </c>
      <c r="V827" s="10" t="s">
        <v>113</v>
      </c>
      <c r="W827" s="10">
        <v>1937</v>
      </c>
      <c r="X827" s="10" t="s">
        <v>114</v>
      </c>
      <c r="Y827" s="10" t="s">
        <v>115</v>
      </c>
      <c r="Z827" s="12">
        <v>15</v>
      </c>
      <c r="AA827" s="13" t="s">
        <v>116</v>
      </c>
      <c r="AB827" s="8" t="s">
        <v>117</v>
      </c>
    </row>
    <row r="828" spans="1:28">
      <c r="A828" s="9" t="s">
        <v>200</v>
      </c>
      <c r="B828" s="8" t="s">
        <v>201</v>
      </c>
      <c r="C828" s="8" t="s">
        <v>155</v>
      </c>
      <c r="D828" s="8" t="s">
        <v>202</v>
      </c>
      <c r="I828" s="8">
        <v>25</v>
      </c>
      <c r="J828" s="20">
        <v>13.27</v>
      </c>
      <c r="L828" s="8">
        <v>32.32</v>
      </c>
      <c r="M828" s="8">
        <v>24.29</v>
      </c>
      <c r="P828" s="8">
        <v>5.12</v>
      </c>
      <c r="Q828" s="8">
        <v>83.5</v>
      </c>
      <c r="V828" s="10" t="s">
        <v>113</v>
      </c>
      <c r="W828" s="10">
        <v>1937</v>
      </c>
      <c r="X828" s="10" t="s">
        <v>114</v>
      </c>
      <c r="Y828" s="10" t="s">
        <v>115</v>
      </c>
      <c r="Z828" s="12">
        <v>15</v>
      </c>
      <c r="AA828" s="13" t="s">
        <v>116</v>
      </c>
      <c r="AB828" s="8" t="s">
        <v>117</v>
      </c>
    </row>
    <row r="829" spans="1:28">
      <c r="A829" s="9" t="s">
        <v>200</v>
      </c>
      <c r="B829" s="8" t="s">
        <v>201</v>
      </c>
      <c r="C829" s="8" t="s">
        <v>155</v>
      </c>
      <c r="D829" s="8" t="s">
        <v>202</v>
      </c>
      <c r="I829" s="8">
        <v>40</v>
      </c>
      <c r="J829" s="20">
        <v>12.99</v>
      </c>
      <c r="L829" s="8">
        <v>33.130000000000003</v>
      </c>
      <c r="M829" s="8">
        <v>24.97</v>
      </c>
      <c r="P829" s="8">
        <v>5</v>
      </c>
      <c r="Q829" s="8">
        <v>81.8</v>
      </c>
      <c r="V829" s="10" t="s">
        <v>113</v>
      </c>
      <c r="W829" s="10">
        <v>1937</v>
      </c>
      <c r="X829" s="10" t="s">
        <v>114</v>
      </c>
      <c r="Y829" s="10" t="s">
        <v>115</v>
      </c>
      <c r="Z829" s="12">
        <v>15</v>
      </c>
      <c r="AA829" s="13" t="s">
        <v>116</v>
      </c>
      <c r="AB829" s="8" t="s">
        <v>117</v>
      </c>
    </row>
    <row r="830" spans="1:28">
      <c r="A830" s="9" t="s">
        <v>200</v>
      </c>
      <c r="B830" s="8" t="s">
        <v>201</v>
      </c>
      <c r="C830" s="8" t="s">
        <v>155</v>
      </c>
      <c r="D830" s="8" t="s">
        <v>202</v>
      </c>
      <c r="I830" s="8">
        <v>75</v>
      </c>
      <c r="J830" s="20">
        <v>7.37</v>
      </c>
      <c r="L830" s="8">
        <v>34.31</v>
      </c>
      <c r="M830" s="8">
        <v>26.84</v>
      </c>
      <c r="P830" s="8">
        <v>4.92</v>
      </c>
      <c r="Q830" s="8">
        <v>72.5</v>
      </c>
      <c r="V830" s="10" t="s">
        <v>113</v>
      </c>
      <c r="W830" s="10">
        <v>1937</v>
      </c>
      <c r="X830" s="10" t="s">
        <v>114</v>
      </c>
      <c r="Y830" s="10" t="s">
        <v>115</v>
      </c>
      <c r="Z830" s="12">
        <v>15</v>
      </c>
      <c r="AA830" s="13" t="s">
        <v>116</v>
      </c>
      <c r="AB830" s="8" t="s">
        <v>117</v>
      </c>
    </row>
    <row r="831" spans="1:28">
      <c r="A831" s="9" t="s">
        <v>200</v>
      </c>
      <c r="B831" s="8" t="s">
        <v>201</v>
      </c>
      <c r="C831" s="8" t="s">
        <v>155</v>
      </c>
      <c r="D831" s="8" t="s">
        <v>202</v>
      </c>
      <c r="I831" s="8">
        <v>120</v>
      </c>
      <c r="J831" s="20">
        <v>6.66</v>
      </c>
      <c r="L831" s="8">
        <v>34.81</v>
      </c>
      <c r="M831" s="8">
        <v>27.34</v>
      </c>
      <c r="P831" s="8">
        <v>4.97</v>
      </c>
      <c r="Q831" s="8">
        <v>72.5</v>
      </c>
      <c r="V831" s="10" t="s">
        <v>113</v>
      </c>
      <c r="W831" s="10">
        <v>1937</v>
      </c>
      <c r="X831" s="10" t="s">
        <v>114</v>
      </c>
      <c r="Y831" s="10" t="s">
        <v>115</v>
      </c>
      <c r="Z831" s="12">
        <v>15</v>
      </c>
      <c r="AA831" s="13" t="s">
        <v>116</v>
      </c>
      <c r="AB831" s="8" t="s">
        <v>117</v>
      </c>
    </row>
    <row r="832" spans="1:28">
      <c r="A832" s="9" t="s">
        <v>200</v>
      </c>
      <c r="B832" s="8" t="s">
        <v>201</v>
      </c>
      <c r="C832" s="8" t="s">
        <v>155</v>
      </c>
      <c r="D832" s="8" t="s">
        <v>202</v>
      </c>
      <c r="I832" s="8">
        <v>200</v>
      </c>
      <c r="J832" s="20">
        <v>6</v>
      </c>
      <c r="L832" s="8">
        <v>34.83</v>
      </c>
      <c r="M832" s="8">
        <v>27.44</v>
      </c>
      <c r="P832" s="8">
        <v>4.41</v>
      </c>
      <c r="Q832" s="8">
        <v>63.2</v>
      </c>
      <c r="V832" s="10" t="s">
        <v>113</v>
      </c>
      <c r="W832" s="10">
        <v>1937</v>
      </c>
      <c r="X832" s="10" t="s">
        <v>114</v>
      </c>
      <c r="Y832" s="10" t="s">
        <v>115</v>
      </c>
      <c r="Z832" s="12">
        <v>15</v>
      </c>
      <c r="AA832" s="13" t="s">
        <v>116</v>
      </c>
      <c r="AB832" s="8" t="s">
        <v>117</v>
      </c>
    </row>
    <row r="833" spans="1:28">
      <c r="A833" s="9" t="s">
        <v>200</v>
      </c>
      <c r="B833" s="8" t="s">
        <v>201</v>
      </c>
      <c r="C833" s="8" t="s">
        <v>155</v>
      </c>
      <c r="D833" s="8" t="s">
        <v>202</v>
      </c>
      <c r="I833" s="8">
        <v>275</v>
      </c>
      <c r="J833" s="20">
        <v>5.82</v>
      </c>
      <c r="L833" s="8">
        <v>34.85</v>
      </c>
      <c r="M833" s="8">
        <v>27.47</v>
      </c>
      <c r="P833" s="8">
        <v>5.2</v>
      </c>
      <c r="Q833" s="8">
        <v>74.099999999999994</v>
      </c>
      <c r="V833" s="10" t="s">
        <v>113</v>
      </c>
      <c r="W833" s="10">
        <v>1937</v>
      </c>
      <c r="X833" s="10" t="s">
        <v>114</v>
      </c>
      <c r="Y833" s="10" t="s">
        <v>115</v>
      </c>
      <c r="Z833" s="12">
        <v>15</v>
      </c>
      <c r="AA833" s="13" t="s">
        <v>116</v>
      </c>
      <c r="AB833" s="8" t="s">
        <v>117</v>
      </c>
    </row>
    <row r="834" spans="1:28">
      <c r="A834" s="9" t="s">
        <v>203</v>
      </c>
      <c r="B834" s="8" t="s">
        <v>204</v>
      </c>
      <c r="C834" s="8" t="s">
        <v>139</v>
      </c>
      <c r="D834" s="8" t="s">
        <v>205</v>
      </c>
      <c r="I834" s="8">
        <v>1</v>
      </c>
      <c r="J834" s="20">
        <v>4.93</v>
      </c>
      <c r="L834" s="8">
        <v>31.71</v>
      </c>
      <c r="M834" s="8">
        <v>25.09</v>
      </c>
      <c r="P834" s="8">
        <v>5.73</v>
      </c>
      <c r="Q834" s="8">
        <v>78.400000000000006</v>
      </c>
      <c r="V834" s="10" t="s">
        <v>113</v>
      </c>
      <c r="W834" s="10">
        <v>1937</v>
      </c>
      <c r="X834" s="10" t="s">
        <v>114</v>
      </c>
      <c r="Y834" s="10" t="s">
        <v>115</v>
      </c>
      <c r="Z834" s="12">
        <v>15</v>
      </c>
      <c r="AA834" s="13" t="s">
        <v>116</v>
      </c>
      <c r="AB834" s="8" t="s">
        <v>117</v>
      </c>
    </row>
    <row r="835" spans="1:28">
      <c r="A835" s="9" t="s">
        <v>203</v>
      </c>
      <c r="B835" s="8" t="s">
        <v>204</v>
      </c>
      <c r="C835" s="8" t="s">
        <v>139</v>
      </c>
      <c r="D835" s="8" t="s">
        <v>205</v>
      </c>
      <c r="I835" s="8">
        <v>10</v>
      </c>
      <c r="J835" s="20">
        <v>6.4</v>
      </c>
      <c r="L835" s="8">
        <v>32.07</v>
      </c>
      <c r="M835" s="8">
        <v>25.22</v>
      </c>
      <c r="P835" s="8">
        <v>4.99</v>
      </c>
      <c r="Q835" s="8">
        <v>70.5</v>
      </c>
      <c r="V835" s="10" t="s">
        <v>113</v>
      </c>
      <c r="W835" s="10">
        <v>1937</v>
      </c>
      <c r="X835" s="10" t="s">
        <v>114</v>
      </c>
      <c r="Y835" s="10" t="s">
        <v>115</v>
      </c>
      <c r="Z835" s="12">
        <v>15</v>
      </c>
      <c r="AA835" s="13" t="s">
        <v>116</v>
      </c>
      <c r="AB835" s="8" t="s">
        <v>117</v>
      </c>
    </row>
    <row r="836" spans="1:28">
      <c r="A836" s="9" t="s">
        <v>203</v>
      </c>
      <c r="B836" s="8" t="s">
        <v>204</v>
      </c>
      <c r="C836" s="8" t="s">
        <v>139</v>
      </c>
      <c r="D836" s="8" t="s">
        <v>205</v>
      </c>
      <c r="I836" s="8">
        <v>25</v>
      </c>
      <c r="J836" s="20">
        <v>7.36</v>
      </c>
      <c r="L836" s="8">
        <v>32.86</v>
      </c>
      <c r="M836" s="8">
        <v>25.7</v>
      </c>
      <c r="P836" s="8">
        <v>4.28</v>
      </c>
      <c r="Q836" s="8">
        <v>62.2</v>
      </c>
      <c r="V836" s="10" t="s">
        <v>113</v>
      </c>
      <c r="W836" s="10">
        <v>1937</v>
      </c>
      <c r="X836" s="10" t="s">
        <v>114</v>
      </c>
      <c r="Y836" s="10" t="s">
        <v>115</v>
      </c>
      <c r="Z836" s="12">
        <v>15</v>
      </c>
      <c r="AA836" s="13" t="s">
        <v>116</v>
      </c>
      <c r="AB836" s="8" t="s">
        <v>117</v>
      </c>
    </row>
    <row r="837" spans="1:28">
      <c r="A837" s="9" t="s">
        <v>203</v>
      </c>
      <c r="B837" s="8" t="s">
        <v>204</v>
      </c>
      <c r="C837" s="8" t="s">
        <v>139</v>
      </c>
      <c r="D837" s="8" t="s">
        <v>205</v>
      </c>
      <c r="I837" s="8">
        <v>40</v>
      </c>
      <c r="J837" s="20">
        <v>7.77</v>
      </c>
      <c r="L837" s="8">
        <v>33.06</v>
      </c>
      <c r="M837" s="8">
        <v>25.8</v>
      </c>
      <c r="P837" s="8">
        <v>3.71</v>
      </c>
      <c r="Q837" s="8">
        <v>54.4</v>
      </c>
      <c r="V837" s="10" t="s">
        <v>113</v>
      </c>
      <c r="W837" s="10">
        <v>1937</v>
      </c>
      <c r="X837" s="10" t="s">
        <v>114</v>
      </c>
      <c r="Y837" s="10" t="s">
        <v>115</v>
      </c>
      <c r="Z837" s="12">
        <v>15</v>
      </c>
      <c r="AA837" s="13" t="s">
        <v>116</v>
      </c>
      <c r="AB837" s="8" t="s">
        <v>117</v>
      </c>
    </row>
    <row r="838" spans="1:28">
      <c r="A838" s="9" t="s">
        <v>203</v>
      </c>
      <c r="B838" s="8" t="s">
        <v>204</v>
      </c>
      <c r="C838" s="8" t="s">
        <v>139</v>
      </c>
      <c r="D838" s="8" t="s">
        <v>205</v>
      </c>
      <c r="I838" s="8">
        <v>75</v>
      </c>
      <c r="J838" s="20">
        <v>8.27</v>
      </c>
      <c r="L838" s="8">
        <v>33.42</v>
      </c>
      <c r="M838" s="8">
        <v>26.02</v>
      </c>
      <c r="P838" s="8">
        <v>4.47</v>
      </c>
      <c r="Q838" s="8">
        <v>66.5</v>
      </c>
      <c r="V838" s="10" t="s">
        <v>113</v>
      </c>
      <c r="W838" s="10">
        <v>1937</v>
      </c>
      <c r="X838" s="10" t="s">
        <v>114</v>
      </c>
      <c r="Y838" s="10" t="s">
        <v>115</v>
      </c>
      <c r="Z838" s="12">
        <v>15</v>
      </c>
      <c r="AA838" s="13" t="s">
        <v>116</v>
      </c>
      <c r="AB838" s="8" t="s">
        <v>117</v>
      </c>
    </row>
    <row r="839" spans="1:28">
      <c r="A839" s="9" t="s">
        <v>203</v>
      </c>
      <c r="B839" s="8" t="s">
        <v>204</v>
      </c>
      <c r="C839" s="8" t="s">
        <v>139</v>
      </c>
      <c r="D839" s="8" t="s">
        <v>205</v>
      </c>
      <c r="I839" s="8">
        <v>100</v>
      </c>
      <c r="J839" s="20">
        <v>8.26</v>
      </c>
      <c r="L839" s="8">
        <v>33.42</v>
      </c>
      <c r="M839" s="8">
        <v>26.02</v>
      </c>
      <c r="P839" s="8">
        <v>4.57</v>
      </c>
      <c r="Q839" s="8">
        <v>68.099999999999994</v>
      </c>
      <c r="V839" s="10" t="s">
        <v>113</v>
      </c>
      <c r="W839" s="10">
        <v>1937</v>
      </c>
      <c r="X839" s="10" t="s">
        <v>114</v>
      </c>
      <c r="Y839" s="10" t="s">
        <v>115</v>
      </c>
      <c r="Z839" s="12">
        <v>15</v>
      </c>
      <c r="AA839" s="13" t="s">
        <v>116</v>
      </c>
      <c r="AB839" s="8" t="s">
        <v>117</v>
      </c>
    </row>
    <row r="840" spans="1:28">
      <c r="A840" s="9" t="s">
        <v>203</v>
      </c>
      <c r="B840" s="8" t="s">
        <v>206</v>
      </c>
      <c r="C840" s="8" t="s">
        <v>142</v>
      </c>
      <c r="D840" s="8" t="s">
        <v>207</v>
      </c>
      <c r="I840" s="8">
        <v>1</v>
      </c>
      <c r="J840" s="20">
        <v>4.75</v>
      </c>
      <c r="L840" s="8">
        <v>31.64</v>
      </c>
      <c r="M840" s="8">
        <v>25.06</v>
      </c>
      <c r="P840" s="8">
        <v>6.88</v>
      </c>
      <c r="Q840" s="8">
        <v>93.6</v>
      </c>
      <c r="V840" s="10" t="s">
        <v>113</v>
      </c>
      <c r="W840" s="10">
        <v>1937</v>
      </c>
      <c r="X840" s="10" t="s">
        <v>114</v>
      </c>
      <c r="Y840" s="10" t="s">
        <v>115</v>
      </c>
      <c r="Z840" s="12">
        <v>15</v>
      </c>
      <c r="AA840" s="13" t="s">
        <v>116</v>
      </c>
      <c r="AB840" s="8" t="s">
        <v>117</v>
      </c>
    </row>
    <row r="841" spans="1:28">
      <c r="A841" s="9" t="s">
        <v>203</v>
      </c>
      <c r="B841" s="8" t="s">
        <v>206</v>
      </c>
      <c r="C841" s="8" t="s">
        <v>142</v>
      </c>
      <c r="D841" s="8" t="s">
        <v>207</v>
      </c>
      <c r="I841" s="8">
        <v>10</v>
      </c>
      <c r="J841" s="20">
        <v>6.99</v>
      </c>
      <c r="L841" s="8">
        <v>32.159999999999997</v>
      </c>
      <c r="M841" s="8">
        <v>25.21</v>
      </c>
      <c r="P841" s="8">
        <v>4.96</v>
      </c>
      <c r="Q841" s="8">
        <v>72.099999999999994</v>
      </c>
      <c r="V841" s="10" t="s">
        <v>113</v>
      </c>
      <c r="W841" s="10">
        <v>1937</v>
      </c>
      <c r="X841" s="10" t="s">
        <v>114</v>
      </c>
      <c r="Y841" s="10" t="s">
        <v>115</v>
      </c>
      <c r="Z841" s="12">
        <v>15</v>
      </c>
      <c r="AA841" s="13" t="s">
        <v>116</v>
      </c>
      <c r="AB841" s="8" t="s">
        <v>117</v>
      </c>
    </row>
    <row r="842" spans="1:28">
      <c r="A842" s="9" t="s">
        <v>203</v>
      </c>
      <c r="B842" s="8" t="s">
        <v>206</v>
      </c>
      <c r="C842" s="8" t="s">
        <v>142</v>
      </c>
      <c r="D842" s="8" t="s">
        <v>207</v>
      </c>
      <c r="I842" s="8">
        <v>25</v>
      </c>
      <c r="J842" s="20">
        <v>7.95</v>
      </c>
      <c r="L842" s="8">
        <v>33.08</v>
      </c>
      <c r="M842" s="8">
        <v>25.8</v>
      </c>
      <c r="P842" s="8">
        <v>4.3899999999999997</v>
      </c>
      <c r="Q842" s="8">
        <v>64.7</v>
      </c>
      <c r="V842" s="10" t="s">
        <v>113</v>
      </c>
      <c r="W842" s="10">
        <v>1937</v>
      </c>
      <c r="X842" s="10" t="s">
        <v>114</v>
      </c>
      <c r="Y842" s="10" t="s">
        <v>115</v>
      </c>
      <c r="Z842" s="12">
        <v>15</v>
      </c>
      <c r="AA842" s="13" t="s">
        <v>116</v>
      </c>
      <c r="AB842" s="8" t="s">
        <v>117</v>
      </c>
    </row>
    <row r="843" spans="1:28">
      <c r="A843" s="9" t="s">
        <v>203</v>
      </c>
      <c r="B843" s="8" t="s">
        <v>206</v>
      </c>
      <c r="C843" s="8" t="s">
        <v>142</v>
      </c>
      <c r="D843" s="8" t="s">
        <v>207</v>
      </c>
      <c r="I843" s="8">
        <v>40</v>
      </c>
      <c r="J843" s="20">
        <v>8.01</v>
      </c>
      <c r="L843" s="8">
        <v>33.24</v>
      </c>
      <c r="M843" s="8">
        <v>25.91</v>
      </c>
      <c r="P843" s="8">
        <v>4.87</v>
      </c>
      <c r="Q843" s="8">
        <v>72</v>
      </c>
      <c r="V843" s="10" t="s">
        <v>113</v>
      </c>
      <c r="W843" s="10">
        <v>1937</v>
      </c>
      <c r="X843" s="10" t="s">
        <v>114</v>
      </c>
      <c r="Y843" s="10" t="s">
        <v>115</v>
      </c>
      <c r="Z843" s="12">
        <v>15</v>
      </c>
      <c r="AA843" s="13" t="s">
        <v>116</v>
      </c>
      <c r="AB843" s="8" t="s">
        <v>117</v>
      </c>
    </row>
    <row r="844" spans="1:28">
      <c r="A844" s="9" t="s">
        <v>203</v>
      </c>
      <c r="B844" s="8" t="s">
        <v>206</v>
      </c>
      <c r="C844" s="8" t="s">
        <v>142</v>
      </c>
      <c r="D844" s="8" t="s">
        <v>207</v>
      </c>
      <c r="I844" s="8">
        <v>75</v>
      </c>
      <c r="J844" s="20">
        <v>8.18</v>
      </c>
      <c r="L844" s="8">
        <v>33.659999999999997</v>
      </c>
      <c r="M844" s="8">
        <v>26.21</v>
      </c>
      <c r="P844" s="8">
        <v>5.19</v>
      </c>
      <c r="Q844" s="8">
        <v>77</v>
      </c>
      <c r="V844" s="10" t="s">
        <v>113</v>
      </c>
      <c r="W844" s="10">
        <v>1937</v>
      </c>
      <c r="X844" s="10" t="s">
        <v>114</v>
      </c>
      <c r="Y844" s="10" t="s">
        <v>115</v>
      </c>
      <c r="Z844" s="12">
        <v>15</v>
      </c>
      <c r="AA844" s="13" t="s">
        <v>116</v>
      </c>
      <c r="AB844" s="8" t="s">
        <v>117</v>
      </c>
    </row>
    <row r="845" spans="1:28">
      <c r="A845" s="9" t="s">
        <v>203</v>
      </c>
      <c r="B845" s="8" t="s">
        <v>206</v>
      </c>
      <c r="C845" s="8" t="s">
        <v>142</v>
      </c>
      <c r="D845" s="8" t="s">
        <v>207</v>
      </c>
      <c r="I845" s="8">
        <v>120</v>
      </c>
      <c r="J845" s="20">
        <v>8.19</v>
      </c>
      <c r="L845" s="8">
        <v>33.78</v>
      </c>
      <c r="M845" s="8">
        <v>26.31</v>
      </c>
      <c r="P845" s="20">
        <v>5.01</v>
      </c>
      <c r="Q845" s="8">
        <v>74.7</v>
      </c>
      <c r="V845" s="10" t="s">
        <v>113</v>
      </c>
      <c r="W845" s="10">
        <v>1937</v>
      </c>
      <c r="X845" s="10" t="s">
        <v>114</v>
      </c>
      <c r="Y845" s="10" t="s">
        <v>115</v>
      </c>
      <c r="Z845" s="12">
        <v>15</v>
      </c>
      <c r="AA845" s="13" t="s">
        <v>116</v>
      </c>
      <c r="AB845" s="8" t="s">
        <v>117</v>
      </c>
    </row>
    <row r="846" spans="1:28">
      <c r="A846" s="9" t="s">
        <v>203</v>
      </c>
      <c r="B846" s="8" t="s">
        <v>208</v>
      </c>
      <c r="C846" s="8" t="s">
        <v>145</v>
      </c>
      <c r="D846" s="8" t="s">
        <v>209</v>
      </c>
      <c r="I846" s="8">
        <v>1</v>
      </c>
      <c r="J846" s="20">
        <v>5.43</v>
      </c>
      <c r="L846" s="8">
        <v>32.36</v>
      </c>
      <c r="M846" s="8">
        <v>25.56</v>
      </c>
      <c r="P846" s="8">
        <v>5.58</v>
      </c>
      <c r="Q846" s="8">
        <v>77.400000000000006</v>
      </c>
      <c r="V846" s="10" t="s">
        <v>113</v>
      </c>
      <c r="W846" s="10">
        <v>1937</v>
      </c>
      <c r="X846" s="10" t="s">
        <v>114</v>
      </c>
      <c r="Y846" s="10" t="s">
        <v>115</v>
      </c>
      <c r="Z846" s="12">
        <v>15</v>
      </c>
      <c r="AA846" s="13" t="s">
        <v>116</v>
      </c>
      <c r="AB846" s="8" t="s">
        <v>117</v>
      </c>
    </row>
    <row r="847" spans="1:28">
      <c r="A847" s="9" t="s">
        <v>203</v>
      </c>
      <c r="B847" s="8" t="s">
        <v>208</v>
      </c>
      <c r="C847" s="8" t="s">
        <v>145</v>
      </c>
      <c r="D847" s="8" t="s">
        <v>209</v>
      </c>
      <c r="I847" s="8">
        <v>10</v>
      </c>
      <c r="J847" s="20">
        <v>5.91</v>
      </c>
      <c r="L847" s="8">
        <v>32.47</v>
      </c>
      <c r="M847" s="8">
        <v>25.59</v>
      </c>
      <c r="P847" s="8">
        <v>5.64</v>
      </c>
      <c r="Q847" s="8">
        <v>80</v>
      </c>
      <c r="V847" s="10" t="s">
        <v>113</v>
      </c>
      <c r="W847" s="10">
        <v>1937</v>
      </c>
      <c r="X847" s="10" t="s">
        <v>114</v>
      </c>
      <c r="Y847" s="10" t="s">
        <v>115</v>
      </c>
      <c r="Z847" s="12">
        <v>15</v>
      </c>
      <c r="AA847" s="13" t="s">
        <v>116</v>
      </c>
      <c r="AB847" s="8" t="s">
        <v>117</v>
      </c>
    </row>
    <row r="848" spans="1:28">
      <c r="A848" s="9" t="s">
        <v>203</v>
      </c>
      <c r="B848" s="8" t="s">
        <v>208</v>
      </c>
      <c r="C848" s="8" t="s">
        <v>145</v>
      </c>
      <c r="D848" s="8" t="s">
        <v>209</v>
      </c>
      <c r="I848" s="8">
        <v>25</v>
      </c>
      <c r="J848" s="20">
        <v>8.6</v>
      </c>
      <c r="L848" s="8">
        <v>33.69</v>
      </c>
      <c r="M848" s="8">
        <v>26.17</v>
      </c>
      <c r="P848" s="8">
        <v>5.37</v>
      </c>
      <c r="Q848" s="8">
        <v>80.599999999999994</v>
      </c>
      <c r="V848" s="10" t="s">
        <v>113</v>
      </c>
      <c r="W848" s="10">
        <v>1937</v>
      </c>
      <c r="X848" s="10" t="s">
        <v>114</v>
      </c>
      <c r="Y848" s="10" t="s">
        <v>115</v>
      </c>
      <c r="Z848" s="12">
        <v>15</v>
      </c>
      <c r="AA848" s="13" t="s">
        <v>116</v>
      </c>
      <c r="AB848" s="8" t="s">
        <v>117</v>
      </c>
    </row>
    <row r="849" spans="1:28">
      <c r="A849" s="9" t="s">
        <v>203</v>
      </c>
      <c r="B849" s="8" t="s">
        <v>208</v>
      </c>
      <c r="C849" s="8" t="s">
        <v>145</v>
      </c>
      <c r="D849" s="8" t="s">
        <v>209</v>
      </c>
      <c r="I849" s="8">
        <v>40</v>
      </c>
      <c r="J849" s="20">
        <v>9.11</v>
      </c>
      <c r="L849" s="8">
        <v>34.229999999999997</v>
      </c>
      <c r="M849" s="8">
        <v>26.52</v>
      </c>
      <c r="P849" s="8">
        <v>5</v>
      </c>
      <c r="Q849" s="8">
        <v>76.099999999999994</v>
      </c>
      <c r="V849" s="10" t="s">
        <v>113</v>
      </c>
      <c r="W849" s="10">
        <v>1937</v>
      </c>
      <c r="X849" s="10" t="s">
        <v>114</v>
      </c>
      <c r="Y849" s="10" t="s">
        <v>115</v>
      </c>
      <c r="Z849" s="12">
        <v>15</v>
      </c>
      <c r="AA849" s="13" t="s">
        <v>116</v>
      </c>
      <c r="AB849" s="8" t="s">
        <v>117</v>
      </c>
    </row>
    <row r="850" spans="1:28">
      <c r="A850" s="9" t="s">
        <v>203</v>
      </c>
      <c r="B850" s="8" t="s">
        <v>208</v>
      </c>
      <c r="C850" s="8" t="s">
        <v>145</v>
      </c>
      <c r="D850" s="8" t="s">
        <v>209</v>
      </c>
      <c r="I850" s="8">
        <v>75</v>
      </c>
      <c r="J850" s="20">
        <v>6.43</v>
      </c>
      <c r="L850" s="8">
        <v>34.76</v>
      </c>
      <c r="M850" s="8">
        <v>27.32</v>
      </c>
      <c r="P850" s="8">
        <v>4.91</v>
      </c>
      <c r="Q850" s="8">
        <v>71</v>
      </c>
      <c r="V850" s="10" t="s">
        <v>113</v>
      </c>
      <c r="W850" s="10">
        <v>1937</v>
      </c>
      <c r="X850" s="10" t="s">
        <v>114</v>
      </c>
      <c r="Y850" s="10" t="s">
        <v>115</v>
      </c>
      <c r="Z850" s="12">
        <v>15</v>
      </c>
      <c r="AA850" s="13" t="s">
        <v>116</v>
      </c>
      <c r="AB850" s="8" t="s">
        <v>117</v>
      </c>
    </row>
    <row r="851" spans="1:28">
      <c r="A851" s="9" t="s">
        <v>203</v>
      </c>
      <c r="B851" s="8" t="s">
        <v>208</v>
      </c>
      <c r="C851" s="8" t="s">
        <v>145</v>
      </c>
      <c r="D851" s="8" t="s">
        <v>209</v>
      </c>
      <c r="I851" s="8">
        <v>120</v>
      </c>
      <c r="J851" s="20">
        <v>6.67</v>
      </c>
      <c r="L851" s="8">
        <v>34.78</v>
      </c>
      <c r="M851" s="8">
        <v>27.31</v>
      </c>
      <c r="P851" s="8">
        <v>4.8499999999999996</v>
      </c>
      <c r="Q851" s="8">
        <v>70.599999999999994</v>
      </c>
      <c r="V851" s="10" t="s">
        <v>113</v>
      </c>
      <c r="W851" s="10">
        <v>1937</v>
      </c>
      <c r="X851" s="10" t="s">
        <v>114</v>
      </c>
      <c r="Y851" s="10" t="s">
        <v>115</v>
      </c>
      <c r="Z851" s="12">
        <v>15</v>
      </c>
      <c r="AA851" s="13" t="s">
        <v>116</v>
      </c>
      <c r="AB851" s="8" t="s">
        <v>117</v>
      </c>
    </row>
    <row r="852" spans="1:28">
      <c r="A852" s="9" t="s">
        <v>203</v>
      </c>
      <c r="B852" s="8" t="s">
        <v>208</v>
      </c>
      <c r="C852" s="8" t="s">
        <v>145</v>
      </c>
      <c r="D852" s="8" t="s">
        <v>209</v>
      </c>
      <c r="I852" s="8">
        <v>200</v>
      </c>
      <c r="J852" s="20">
        <v>6.6</v>
      </c>
      <c r="L852" s="8">
        <v>34.9</v>
      </c>
      <c r="M852" s="8">
        <v>27.42</v>
      </c>
      <c r="P852" s="8">
        <v>5.25</v>
      </c>
      <c r="Q852" s="8">
        <v>76.3</v>
      </c>
      <c r="V852" s="10" t="s">
        <v>113</v>
      </c>
      <c r="W852" s="10">
        <v>1937</v>
      </c>
      <c r="X852" s="10" t="s">
        <v>114</v>
      </c>
      <c r="Y852" s="10" t="s">
        <v>115</v>
      </c>
      <c r="Z852" s="12">
        <v>15</v>
      </c>
      <c r="AA852" s="13" t="s">
        <v>116</v>
      </c>
      <c r="AB852" s="8" t="s">
        <v>117</v>
      </c>
    </row>
    <row r="853" spans="1:28">
      <c r="A853" s="9" t="s">
        <v>203</v>
      </c>
      <c r="B853" s="8" t="s">
        <v>210</v>
      </c>
      <c r="C853" s="8" t="s">
        <v>152</v>
      </c>
      <c r="D853" s="8" t="s">
        <v>211</v>
      </c>
      <c r="I853" s="8">
        <v>1</v>
      </c>
      <c r="J853" s="20">
        <v>4.4000000000000004</v>
      </c>
      <c r="L853" s="8">
        <v>30.82</v>
      </c>
      <c r="M853" s="8">
        <v>24.45</v>
      </c>
      <c r="P853" s="8">
        <v>5.95</v>
      </c>
      <c r="Q853" s="8">
        <v>79.8</v>
      </c>
      <c r="V853" s="10" t="s">
        <v>113</v>
      </c>
      <c r="W853" s="10">
        <v>1937</v>
      </c>
      <c r="X853" s="10" t="s">
        <v>114</v>
      </c>
      <c r="Y853" s="10" t="s">
        <v>115</v>
      </c>
      <c r="Z853" s="12">
        <v>15</v>
      </c>
      <c r="AA853" s="13" t="s">
        <v>116</v>
      </c>
      <c r="AB853" s="8" t="s">
        <v>117</v>
      </c>
    </row>
    <row r="854" spans="1:28">
      <c r="A854" s="9" t="s">
        <v>203</v>
      </c>
      <c r="B854" s="8" t="s">
        <v>210</v>
      </c>
      <c r="C854" s="8" t="s">
        <v>152</v>
      </c>
      <c r="D854" s="8" t="s">
        <v>211</v>
      </c>
      <c r="I854" s="8">
        <v>10</v>
      </c>
      <c r="J854" s="20">
        <v>6.9</v>
      </c>
      <c r="L854" s="8">
        <v>32.83</v>
      </c>
      <c r="M854" s="8">
        <v>25.75</v>
      </c>
      <c r="P854" s="8">
        <v>5.86</v>
      </c>
      <c r="Q854" s="8">
        <v>84.6</v>
      </c>
      <c r="V854" s="10" t="s">
        <v>113</v>
      </c>
      <c r="W854" s="10">
        <v>1937</v>
      </c>
      <c r="X854" s="10" t="s">
        <v>114</v>
      </c>
      <c r="Y854" s="10" t="s">
        <v>115</v>
      </c>
      <c r="Z854" s="12">
        <v>15</v>
      </c>
      <c r="AA854" s="13" t="s">
        <v>116</v>
      </c>
      <c r="AB854" s="8" t="s">
        <v>117</v>
      </c>
    </row>
    <row r="855" spans="1:28">
      <c r="A855" s="9" t="s">
        <v>203</v>
      </c>
      <c r="B855" s="8" t="s">
        <v>210</v>
      </c>
      <c r="C855" s="8" t="s">
        <v>152</v>
      </c>
      <c r="D855" s="8" t="s">
        <v>211</v>
      </c>
      <c r="I855" s="8">
        <v>25</v>
      </c>
      <c r="J855" s="20">
        <v>9.0500000000000007</v>
      </c>
      <c r="L855" s="8">
        <v>33.96</v>
      </c>
      <c r="M855" s="8">
        <v>26.32</v>
      </c>
      <c r="P855" s="8">
        <v>5.31</v>
      </c>
      <c r="Q855" s="8">
        <v>80.599999999999994</v>
      </c>
      <c r="V855" s="10" t="s">
        <v>113</v>
      </c>
      <c r="W855" s="10">
        <v>1937</v>
      </c>
      <c r="X855" s="10" t="s">
        <v>114</v>
      </c>
      <c r="Y855" s="10" t="s">
        <v>115</v>
      </c>
      <c r="Z855" s="12">
        <v>15</v>
      </c>
      <c r="AA855" s="13" t="s">
        <v>116</v>
      </c>
      <c r="AB855" s="8" t="s">
        <v>117</v>
      </c>
    </row>
    <row r="856" spans="1:28">
      <c r="A856" s="9" t="s">
        <v>203</v>
      </c>
      <c r="B856" s="8" t="s">
        <v>210</v>
      </c>
      <c r="C856" s="8" t="s">
        <v>152</v>
      </c>
      <c r="D856" s="8" t="s">
        <v>211</v>
      </c>
      <c r="I856" s="8">
        <v>40</v>
      </c>
      <c r="J856" s="20">
        <v>8.6999999999999993</v>
      </c>
      <c r="L856" s="8">
        <v>34.4</v>
      </c>
      <c r="M856" s="8">
        <v>26.71</v>
      </c>
      <c r="P856" s="8">
        <v>4.8</v>
      </c>
      <c r="Q856" s="8">
        <v>72.7</v>
      </c>
      <c r="V856" s="10" t="s">
        <v>113</v>
      </c>
      <c r="W856" s="10">
        <v>1937</v>
      </c>
      <c r="X856" s="10" t="s">
        <v>114</v>
      </c>
      <c r="Y856" s="10" t="s">
        <v>115</v>
      </c>
      <c r="Z856" s="12">
        <v>15</v>
      </c>
      <c r="AA856" s="13" t="s">
        <v>116</v>
      </c>
      <c r="AB856" s="8" t="s">
        <v>117</v>
      </c>
    </row>
    <row r="857" spans="1:28">
      <c r="A857" s="9" t="s">
        <v>203</v>
      </c>
      <c r="B857" s="8" t="s">
        <v>210</v>
      </c>
      <c r="C857" s="8" t="s">
        <v>152</v>
      </c>
      <c r="D857" s="8" t="s">
        <v>211</v>
      </c>
      <c r="I857" s="8">
        <v>75</v>
      </c>
      <c r="J857" s="20">
        <v>6.51</v>
      </c>
      <c r="L857" s="8">
        <v>34.85</v>
      </c>
      <c r="M857" s="8">
        <v>27.38</v>
      </c>
      <c r="P857" s="8">
        <v>4.8499999999999996</v>
      </c>
      <c r="Q857" s="8">
        <v>70.5</v>
      </c>
      <c r="V857" s="10" t="s">
        <v>113</v>
      </c>
      <c r="W857" s="10">
        <v>1937</v>
      </c>
      <c r="X857" s="10" t="s">
        <v>114</v>
      </c>
      <c r="Y857" s="10" t="s">
        <v>115</v>
      </c>
      <c r="Z857" s="12">
        <v>15</v>
      </c>
      <c r="AA857" s="13" t="s">
        <v>116</v>
      </c>
      <c r="AB857" s="8" t="s">
        <v>117</v>
      </c>
    </row>
    <row r="858" spans="1:28">
      <c r="A858" s="9" t="s">
        <v>203</v>
      </c>
      <c r="B858" s="8" t="s">
        <v>210</v>
      </c>
      <c r="C858" s="8" t="s">
        <v>152</v>
      </c>
      <c r="D858" s="8" t="s">
        <v>211</v>
      </c>
      <c r="I858" s="8">
        <v>120</v>
      </c>
      <c r="J858" s="20">
        <v>6.28</v>
      </c>
      <c r="L858" s="8">
        <v>34.99</v>
      </c>
      <c r="M858" s="8">
        <v>27.53</v>
      </c>
      <c r="P858" s="8">
        <v>5.31</v>
      </c>
      <c r="Q858" s="8">
        <v>76.7</v>
      </c>
      <c r="V858" s="10" t="s">
        <v>113</v>
      </c>
      <c r="W858" s="10">
        <v>1937</v>
      </c>
      <c r="X858" s="10" t="s">
        <v>114</v>
      </c>
      <c r="Y858" s="10" t="s">
        <v>115</v>
      </c>
      <c r="Z858" s="12">
        <v>15</v>
      </c>
      <c r="AA858" s="13" t="s">
        <v>116</v>
      </c>
      <c r="AB858" s="8" t="s">
        <v>117</v>
      </c>
    </row>
    <row r="859" spans="1:28">
      <c r="A859" s="9" t="s">
        <v>212</v>
      </c>
      <c r="B859" s="8" t="s">
        <v>213</v>
      </c>
      <c r="C859" s="8" t="s">
        <v>155</v>
      </c>
      <c r="D859" s="8" t="s">
        <v>214</v>
      </c>
      <c r="I859" s="8">
        <v>1</v>
      </c>
      <c r="J859" s="20">
        <v>0.88</v>
      </c>
      <c r="L859" s="8">
        <v>28.03</v>
      </c>
      <c r="M859" s="8">
        <v>22.48</v>
      </c>
      <c r="P859" s="8">
        <v>6.84</v>
      </c>
      <c r="Q859" s="8">
        <v>82.2</v>
      </c>
      <c r="V859" s="10" t="s">
        <v>113</v>
      </c>
      <c r="W859" s="10">
        <v>1937</v>
      </c>
      <c r="X859" s="10" t="s">
        <v>114</v>
      </c>
      <c r="Y859" s="10" t="s">
        <v>115</v>
      </c>
      <c r="Z859" s="12">
        <v>15</v>
      </c>
      <c r="AA859" s="13" t="s">
        <v>116</v>
      </c>
      <c r="AB859" s="8" t="s">
        <v>117</v>
      </c>
    </row>
    <row r="860" spans="1:28">
      <c r="A860" s="9" t="s">
        <v>212</v>
      </c>
      <c r="B860" s="8" t="s">
        <v>213</v>
      </c>
      <c r="C860" s="8" t="s">
        <v>155</v>
      </c>
      <c r="D860" s="8" t="s">
        <v>214</v>
      </c>
      <c r="I860" s="8">
        <v>10</v>
      </c>
      <c r="J860" s="20">
        <v>4.74</v>
      </c>
      <c r="L860" s="8">
        <v>31.73</v>
      </c>
      <c r="M860" s="8">
        <v>25.13</v>
      </c>
      <c r="P860" s="8">
        <v>6.35</v>
      </c>
      <c r="Q860" s="8">
        <v>86.4</v>
      </c>
      <c r="V860" s="10" t="s">
        <v>113</v>
      </c>
      <c r="W860" s="10">
        <v>1937</v>
      </c>
      <c r="X860" s="10" t="s">
        <v>114</v>
      </c>
      <c r="Y860" s="10" t="s">
        <v>115</v>
      </c>
      <c r="Z860" s="12">
        <v>15</v>
      </c>
      <c r="AA860" s="13" t="s">
        <v>116</v>
      </c>
      <c r="AB860" s="8" t="s">
        <v>117</v>
      </c>
    </row>
    <row r="861" spans="1:28">
      <c r="A861" s="9" t="s">
        <v>212</v>
      </c>
      <c r="B861" s="8" t="s">
        <v>213</v>
      </c>
      <c r="C861" s="8" t="s">
        <v>155</v>
      </c>
      <c r="D861" s="8" t="s">
        <v>214</v>
      </c>
      <c r="I861" s="8">
        <v>25</v>
      </c>
      <c r="J861" s="20">
        <v>9.2899999999999991</v>
      </c>
      <c r="L861" s="8">
        <v>33.770000000000003</v>
      </c>
      <c r="M861" s="8">
        <v>26.12</v>
      </c>
      <c r="P861" s="8">
        <v>5.33</v>
      </c>
      <c r="Q861" s="8">
        <v>81.099999999999994</v>
      </c>
      <c r="V861" s="10" t="s">
        <v>113</v>
      </c>
      <c r="W861" s="10">
        <v>1937</v>
      </c>
      <c r="X861" s="10" t="s">
        <v>114</v>
      </c>
      <c r="Y861" s="10" t="s">
        <v>115</v>
      </c>
      <c r="Z861" s="12">
        <v>15</v>
      </c>
      <c r="AA861" s="13" t="s">
        <v>116</v>
      </c>
      <c r="AB861" s="8" t="s">
        <v>117</v>
      </c>
    </row>
    <row r="862" spans="1:28">
      <c r="A862" s="9" t="s">
        <v>212</v>
      </c>
      <c r="B862" s="8" t="s">
        <v>213</v>
      </c>
      <c r="C862" s="8" t="s">
        <v>155</v>
      </c>
      <c r="D862" s="8" t="s">
        <v>214</v>
      </c>
      <c r="I862" s="8">
        <v>40</v>
      </c>
      <c r="J862" s="20">
        <v>8.86</v>
      </c>
      <c r="L862" s="8">
        <v>34.380000000000003</v>
      </c>
      <c r="M862" s="8">
        <v>26.68</v>
      </c>
      <c r="P862" s="8">
        <v>4.9800000000000004</v>
      </c>
      <c r="Q862" s="8">
        <v>75.599999999999994</v>
      </c>
      <c r="V862" s="10" t="s">
        <v>113</v>
      </c>
      <c r="W862" s="10">
        <v>1937</v>
      </c>
      <c r="X862" s="10" t="s">
        <v>114</v>
      </c>
      <c r="Y862" s="10" t="s">
        <v>115</v>
      </c>
      <c r="Z862" s="12">
        <v>15</v>
      </c>
      <c r="AA862" s="13" t="s">
        <v>116</v>
      </c>
      <c r="AB862" s="8" t="s">
        <v>117</v>
      </c>
    </row>
    <row r="863" spans="1:28">
      <c r="A863" s="9" t="s">
        <v>212</v>
      </c>
      <c r="B863" s="8" t="s">
        <v>213</v>
      </c>
      <c r="C863" s="8" t="s">
        <v>155</v>
      </c>
      <c r="D863" s="8" t="s">
        <v>214</v>
      </c>
      <c r="I863" s="8">
        <v>75</v>
      </c>
      <c r="J863" s="20">
        <v>7.08</v>
      </c>
      <c r="L863" s="8">
        <v>34.92</v>
      </c>
      <c r="M863" s="8">
        <v>27.36</v>
      </c>
      <c r="P863" s="8">
        <v>5.0199999999999996</v>
      </c>
      <c r="Q863" s="8">
        <v>73.8</v>
      </c>
      <c r="V863" s="10" t="s">
        <v>113</v>
      </c>
      <c r="W863" s="10">
        <v>1937</v>
      </c>
      <c r="X863" s="10" t="s">
        <v>114</v>
      </c>
      <c r="Y863" s="10" t="s">
        <v>115</v>
      </c>
      <c r="Z863" s="12">
        <v>15</v>
      </c>
      <c r="AA863" s="13" t="s">
        <v>116</v>
      </c>
      <c r="AB863" s="8" t="s">
        <v>117</v>
      </c>
    </row>
    <row r="864" spans="1:28">
      <c r="A864" s="9" t="s">
        <v>212</v>
      </c>
      <c r="B864" s="8" t="s">
        <v>213</v>
      </c>
      <c r="C864" s="8" t="s">
        <v>155</v>
      </c>
      <c r="D864" s="8" t="s">
        <v>214</v>
      </c>
      <c r="I864" s="8">
        <v>120</v>
      </c>
      <c r="J864" s="20">
        <v>7.09</v>
      </c>
      <c r="L864" s="8">
        <v>35.01</v>
      </c>
      <c r="M864" s="8">
        <v>27.44</v>
      </c>
      <c r="P864" s="8">
        <v>5.17</v>
      </c>
      <c r="Q864" s="8">
        <v>76</v>
      </c>
      <c r="V864" s="10" t="s">
        <v>113</v>
      </c>
      <c r="W864" s="10">
        <v>1937</v>
      </c>
      <c r="X864" s="10" t="s">
        <v>114</v>
      </c>
      <c r="Y864" s="10" t="s">
        <v>115</v>
      </c>
      <c r="Z864" s="12">
        <v>15</v>
      </c>
      <c r="AA864" s="13" t="s">
        <v>116</v>
      </c>
      <c r="AB864" s="8" t="s">
        <v>117</v>
      </c>
    </row>
    <row r="865" spans="1:28">
      <c r="A865" s="9" t="s">
        <v>212</v>
      </c>
      <c r="B865" s="8" t="s">
        <v>213</v>
      </c>
      <c r="C865" s="8" t="s">
        <v>155</v>
      </c>
      <c r="D865" s="8" t="s">
        <v>214</v>
      </c>
      <c r="I865" s="8">
        <v>200</v>
      </c>
      <c r="J865" s="20">
        <v>6.24</v>
      </c>
      <c r="L865" s="8">
        <v>35.01</v>
      </c>
      <c r="M865" s="8">
        <v>27.56</v>
      </c>
      <c r="P865" s="8">
        <v>5.28</v>
      </c>
      <c r="Q865" s="8">
        <v>76.010000000000005</v>
      </c>
      <c r="V865" s="10" t="s">
        <v>113</v>
      </c>
      <c r="W865" s="10">
        <v>1937</v>
      </c>
      <c r="X865" s="10" t="s">
        <v>114</v>
      </c>
      <c r="Y865" s="10" t="s">
        <v>115</v>
      </c>
      <c r="Z865" s="12">
        <v>15</v>
      </c>
      <c r="AA865" s="13" t="s">
        <v>116</v>
      </c>
      <c r="AB865" s="8" t="s">
        <v>117</v>
      </c>
    </row>
    <row r="866" spans="1:28">
      <c r="A866" s="9" t="s">
        <v>212</v>
      </c>
      <c r="B866" s="8" t="s">
        <v>213</v>
      </c>
      <c r="C866" s="8" t="s">
        <v>155</v>
      </c>
      <c r="D866" s="8" t="s">
        <v>214</v>
      </c>
      <c r="I866" s="8">
        <v>300</v>
      </c>
      <c r="J866" s="20">
        <v>7.02</v>
      </c>
      <c r="L866" s="8">
        <v>35.01</v>
      </c>
      <c r="M866" s="8">
        <v>27.45</v>
      </c>
      <c r="P866" s="8">
        <v>5.18</v>
      </c>
      <c r="Q866" s="8">
        <v>76.010000000000005</v>
      </c>
      <c r="V866" s="10" t="s">
        <v>113</v>
      </c>
      <c r="W866" s="10">
        <v>1937</v>
      </c>
      <c r="X866" s="10" t="s">
        <v>114</v>
      </c>
      <c r="Y866" s="10" t="s">
        <v>115</v>
      </c>
      <c r="Z866" s="12">
        <v>15</v>
      </c>
      <c r="AA866" s="13" t="s">
        <v>116</v>
      </c>
      <c r="AB866" s="8" t="s">
        <v>117</v>
      </c>
    </row>
    <row r="867" spans="1:28">
      <c r="A867" s="9" t="s">
        <v>212</v>
      </c>
      <c r="B867" s="8" t="s">
        <v>215</v>
      </c>
      <c r="C867" s="8" t="s">
        <v>158</v>
      </c>
      <c r="D867" s="8" t="s">
        <v>216</v>
      </c>
      <c r="I867" s="8">
        <v>1</v>
      </c>
      <c r="J867" s="20">
        <v>3.62</v>
      </c>
      <c r="L867" s="8">
        <v>31.08</v>
      </c>
      <c r="M867" s="8">
        <v>24.73</v>
      </c>
      <c r="P867" s="8">
        <v>6.71</v>
      </c>
      <c r="Q867" s="8">
        <v>88.1</v>
      </c>
      <c r="V867" s="10" t="s">
        <v>113</v>
      </c>
      <c r="W867" s="10">
        <v>1937</v>
      </c>
      <c r="X867" s="10" t="s">
        <v>114</v>
      </c>
      <c r="Y867" s="10" t="s">
        <v>115</v>
      </c>
      <c r="Z867" s="12">
        <v>15</v>
      </c>
      <c r="AA867" s="13" t="s">
        <v>116</v>
      </c>
      <c r="AB867" s="8" t="s">
        <v>117</v>
      </c>
    </row>
    <row r="868" spans="1:28">
      <c r="A868" s="9" t="s">
        <v>212</v>
      </c>
      <c r="B868" s="8" t="s">
        <v>215</v>
      </c>
      <c r="C868" s="8" t="s">
        <v>158</v>
      </c>
      <c r="D868" s="8" t="s">
        <v>216</v>
      </c>
      <c r="I868" s="8">
        <v>10</v>
      </c>
      <c r="J868" s="20">
        <v>6.77</v>
      </c>
      <c r="L868" s="8">
        <v>32.18</v>
      </c>
      <c r="M868" s="8">
        <v>25.25</v>
      </c>
      <c r="P868" s="8">
        <v>6.15</v>
      </c>
      <c r="Q868" s="8">
        <v>87.7</v>
      </c>
      <c r="V868" s="10" t="s">
        <v>113</v>
      </c>
      <c r="W868" s="10">
        <v>1937</v>
      </c>
      <c r="X868" s="10" t="s">
        <v>114</v>
      </c>
      <c r="Y868" s="10" t="s">
        <v>115</v>
      </c>
      <c r="Z868" s="12">
        <v>15</v>
      </c>
      <c r="AA868" s="13" t="s">
        <v>116</v>
      </c>
      <c r="AB868" s="8" t="s">
        <v>117</v>
      </c>
    </row>
    <row r="869" spans="1:28">
      <c r="A869" s="9" t="s">
        <v>212</v>
      </c>
      <c r="B869" s="8" t="s">
        <v>215</v>
      </c>
      <c r="C869" s="8" t="s">
        <v>158</v>
      </c>
      <c r="D869" s="8" t="s">
        <v>216</v>
      </c>
      <c r="I869" s="8">
        <v>25</v>
      </c>
      <c r="J869" s="20">
        <v>9.02</v>
      </c>
      <c r="L869" s="8">
        <v>33.369999999999997</v>
      </c>
      <c r="M869" s="8">
        <v>26.86</v>
      </c>
      <c r="P869" s="8">
        <v>5.58</v>
      </c>
      <c r="Q869" s="8">
        <v>84.4</v>
      </c>
      <c r="V869" s="10" t="s">
        <v>113</v>
      </c>
      <c r="W869" s="10">
        <v>1937</v>
      </c>
      <c r="X869" s="10" t="s">
        <v>114</v>
      </c>
      <c r="Y869" s="10" t="s">
        <v>115</v>
      </c>
      <c r="Z869" s="12">
        <v>15</v>
      </c>
      <c r="AA869" s="13" t="s">
        <v>116</v>
      </c>
      <c r="AB869" s="8" t="s">
        <v>117</v>
      </c>
    </row>
    <row r="870" spans="1:28">
      <c r="A870" s="9" t="s">
        <v>212</v>
      </c>
      <c r="B870" s="8" t="s">
        <v>215</v>
      </c>
      <c r="C870" s="8" t="s">
        <v>158</v>
      </c>
      <c r="D870" s="8" t="s">
        <v>216</v>
      </c>
      <c r="I870" s="8">
        <v>40</v>
      </c>
      <c r="J870" s="20">
        <v>8.27</v>
      </c>
      <c r="L870" s="8">
        <v>34.65</v>
      </c>
      <c r="M870" s="8">
        <v>26.97</v>
      </c>
      <c r="P870" s="8">
        <v>5.09</v>
      </c>
      <c r="Q870" s="8">
        <v>76.5</v>
      </c>
      <c r="V870" s="10" t="s">
        <v>113</v>
      </c>
      <c r="W870" s="10">
        <v>1937</v>
      </c>
      <c r="X870" s="10" t="s">
        <v>114</v>
      </c>
      <c r="Y870" s="10" t="s">
        <v>115</v>
      </c>
      <c r="Z870" s="12">
        <v>15</v>
      </c>
      <c r="AA870" s="13" t="s">
        <v>116</v>
      </c>
      <c r="AB870" s="8" t="s">
        <v>117</v>
      </c>
    </row>
    <row r="871" spans="1:28">
      <c r="A871" s="9" t="s">
        <v>212</v>
      </c>
      <c r="B871" s="8" t="s">
        <v>215</v>
      </c>
      <c r="C871" s="8" t="s">
        <v>158</v>
      </c>
      <c r="D871" s="8" t="s">
        <v>216</v>
      </c>
      <c r="I871" s="8">
        <v>75</v>
      </c>
      <c r="J871" s="20">
        <v>7.33</v>
      </c>
      <c r="L871" s="8">
        <v>35.03</v>
      </c>
      <c r="M871" s="8">
        <v>27.41</v>
      </c>
      <c r="P871" s="8">
        <v>5.12</v>
      </c>
      <c r="Q871" s="8">
        <v>75.599999999999994</v>
      </c>
      <c r="V871" s="10" t="s">
        <v>113</v>
      </c>
      <c r="W871" s="10">
        <v>1937</v>
      </c>
      <c r="X871" s="10" t="s">
        <v>114</v>
      </c>
      <c r="Y871" s="10" t="s">
        <v>115</v>
      </c>
      <c r="Z871" s="12">
        <v>15</v>
      </c>
      <c r="AA871" s="13" t="s">
        <v>116</v>
      </c>
      <c r="AB871" s="8" t="s">
        <v>117</v>
      </c>
    </row>
    <row r="872" spans="1:28">
      <c r="A872" s="9" t="s">
        <v>212</v>
      </c>
      <c r="B872" s="8" t="s">
        <v>215</v>
      </c>
      <c r="C872" s="8" t="s">
        <v>158</v>
      </c>
      <c r="D872" s="8" t="s">
        <v>216</v>
      </c>
      <c r="I872" s="8">
        <v>150</v>
      </c>
      <c r="J872" s="20">
        <v>6.68</v>
      </c>
      <c r="L872" s="8">
        <v>35.17</v>
      </c>
      <c r="M872" s="8">
        <v>27.62</v>
      </c>
      <c r="P872" s="8">
        <v>5.36</v>
      </c>
      <c r="Q872" s="8">
        <v>78.099999999999994</v>
      </c>
      <c r="V872" s="10" t="s">
        <v>113</v>
      </c>
      <c r="W872" s="10">
        <v>1937</v>
      </c>
      <c r="X872" s="10" t="s">
        <v>114</v>
      </c>
      <c r="Y872" s="10" t="s">
        <v>115</v>
      </c>
      <c r="Z872" s="12">
        <v>15</v>
      </c>
      <c r="AA872" s="13" t="s">
        <v>116</v>
      </c>
      <c r="AB872" s="8" t="s">
        <v>117</v>
      </c>
    </row>
    <row r="873" spans="1:28">
      <c r="A873" s="9" t="s">
        <v>212</v>
      </c>
      <c r="B873" s="8" t="s">
        <v>215</v>
      </c>
      <c r="C873" s="8" t="s">
        <v>158</v>
      </c>
      <c r="D873" s="8" t="s">
        <v>216</v>
      </c>
      <c r="I873" s="8">
        <v>240</v>
      </c>
      <c r="J873" s="20">
        <v>6.63</v>
      </c>
      <c r="L873" s="8">
        <v>35.19</v>
      </c>
      <c r="M873" s="8">
        <v>27.64</v>
      </c>
      <c r="P873" s="8">
        <v>5.32</v>
      </c>
      <c r="Q873" s="8">
        <v>77.5</v>
      </c>
      <c r="V873" s="10" t="s">
        <v>113</v>
      </c>
      <c r="W873" s="10">
        <v>1937</v>
      </c>
      <c r="X873" s="10" t="s">
        <v>114</v>
      </c>
      <c r="Y873" s="10" t="s">
        <v>115</v>
      </c>
      <c r="Z873" s="12">
        <v>15</v>
      </c>
      <c r="AA873" s="13" t="s">
        <v>116</v>
      </c>
      <c r="AB873" s="8" t="s">
        <v>117</v>
      </c>
    </row>
    <row r="874" spans="1:28">
      <c r="A874" s="9" t="s">
        <v>212</v>
      </c>
      <c r="B874" s="8" t="s">
        <v>215</v>
      </c>
      <c r="C874" s="8" t="s">
        <v>158</v>
      </c>
      <c r="D874" s="8" t="s">
        <v>216</v>
      </c>
      <c r="I874" s="8">
        <v>320</v>
      </c>
      <c r="J874" s="20">
        <v>6.59</v>
      </c>
      <c r="L874" s="8">
        <v>35.19</v>
      </c>
      <c r="M874" s="8">
        <v>27.64</v>
      </c>
      <c r="P874" s="8">
        <v>5.31</v>
      </c>
      <c r="Q874" s="8">
        <v>77.400000000000006</v>
      </c>
      <c r="V874" s="10" t="s">
        <v>113</v>
      </c>
      <c r="W874" s="10">
        <v>1937</v>
      </c>
      <c r="X874" s="10" t="s">
        <v>114</v>
      </c>
      <c r="Y874" s="10" t="s">
        <v>115</v>
      </c>
      <c r="Z874" s="12">
        <v>15</v>
      </c>
      <c r="AA874" s="13" t="s">
        <v>116</v>
      </c>
      <c r="AB874" s="8" t="s">
        <v>117</v>
      </c>
    </row>
    <row r="875" spans="1:28">
      <c r="A875" s="9" t="s">
        <v>212</v>
      </c>
      <c r="B875" s="8" t="s">
        <v>215</v>
      </c>
      <c r="C875" s="8" t="s">
        <v>158</v>
      </c>
      <c r="D875" s="8" t="s">
        <v>216</v>
      </c>
      <c r="I875" s="8">
        <v>400</v>
      </c>
      <c r="J875" s="20">
        <v>6.61</v>
      </c>
      <c r="L875" s="8">
        <v>35.19</v>
      </c>
      <c r="M875" s="8">
        <v>27.64</v>
      </c>
      <c r="P875" s="8">
        <v>5.34</v>
      </c>
      <c r="Q875" s="8">
        <v>77.7</v>
      </c>
      <c r="V875" s="10" t="s">
        <v>113</v>
      </c>
      <c r="W875" s="10">
        <v>1937</v>
      </c>
      <c r="X875" s="10" t="s">
        <v>114</v>
      </c>
      <c r="Y875" s="10" t="s">
        <v>115</v>
      </c>
      <c r="Z875" s="12">
        <v>15</v>
      </c>
      <c r="AA875" s="13" t="s">
        <v>116</v>
      </c>
      <c r="AB875" s="8" t="s">
        <v>117</v>
      </c>
    </row>
    <row r="876" spans="1:28">
      <c r="A876" s="9" t="s">
        <v>217</v>
      </c>
      <c r="B876" s="8" t="s">
        <v>148</v>
      </c>
      <c r="C876" s="8" t="s">
        <v>137</v>
      </c>
      <c r="D876" s="8" t="s">
        <v>218</v>
      </c>
      <c r="I876" s="8">
        <v>1</v>
      </c>
      <c r="J876" s="20">
        <v>4.4400000000000004</v>
      </c>
      <c r="L876" s="8">
        <v>31.47</v>
      </c>
      <c r="M876" s="8">
        <v>24.97</v>
      </c>
      <c r="P876" s="8">
        <v>5.0599999999999996</v>
      </c>
      <c r="Q876" s="8">
        <v>68.5</v>
      </c>
      <c r="V876" s="10" t="s">
        <v>113</v>
      </c>
      <c r="W876" s="10">
        <v>1937</v>
      </c>
      <c r="X876" s="10" t="s">
        <v>114</v>
      </c>
      <c r="Y876" s="10" t="s">
        <v>115</v>
      </c>
      <c r="Z876" s="12">
        <v>15</v>
      </c>
      <c r="AA876" s="13" t="s">
        <v>116</v>
      </c>
      <c r="AB876" s="8" t="s">
        <v>117</v>
      </c>
    </row>
    <row r="877" spans="1:28">
      <c r="A877" s="9" t="s">
        <v>217</v>
      </c>
      <c r="B877" s="8" t="s">
        <v>148</v>
      </c>
      <c r="C877" s="8" t="s">
        <v>137</v>
      </c>
      <c r="D877" s="8" t="s">
        <v>218</v>
      </c>
      <c r="I877" s="8">
        <v>10</v>
      </c>
      <c r="J877" s="20">
        <v>5.01</v>
      </c>
      <c r="L877" s="8">
        <v>31.85</v>
      </c>
      <c r="M877" s="8">
        <v>25.2</v>
      </c>
      <c r="P877" s="8">
        <v>5.43</v>
      </c>
      <c r="Q877" s="8">
        <v>74.5</v>
      </c>
      <c r="V877" s="10" t="s">
        <v>113</v>
      </c>
      <c r="W877" s="10">
        <v>1937</v>
      </c>
      <c r="X877" s="10" t="s">
        <v>114</v>
      </c>
      <c r="Y877" s="10" t="s">
        <v>115</v>
      </c>
      <c r="Z877" s="12">
        <v>15</v>
      </c>
      <c r="AA877" s="13" t="s">
        <v>116</v>
      </c>
      <c r="AB877" s="8" t="s">
        <v>117</v>
      </c>
    </row>
    <row r="878" spans="1:28">
      <c r="A878" s="9" t="s">
        <v>217</v>
      </c>
      <c r="B878" s="8" t="s">
        <v>148</v>
      </c>
      <c r="C878" s="8" t="s">
        <v>137</v>
      </c>
      <c r="D878" s="8" t="s">
        <v>218</v>
      </c>
      <c r="I878" s="8">
        <v>25</v>
      </c>
      <c r="J878" s="20">
        <v>7.79</v>
      </c>
      <c r="L878" s="8">
        <v>32.92</v>
      </c>
      <c r="M878" s="8">
        <v>25.69</v>
      </c>
      <c r="P878" s="8">
        <v>3.55</v>
      </c>
      <c r="Q878" s="8">
        <v>52.2</v>
      </c>
      <c r="V878" s="10" t="s">
        <v>113</v>
      </c>
      <c r="W878" s="10">
        <v>1937</v>
      </c>
      <c r="X878" s="10" t="s">
        <v>114</v>
      </c>
      <c r="Y878" s="10" t="s">
        <v>115</v>
      </c>
      <c r="Z878" s="12">
        <v>15</v>
      </c>
      <c r="AA878" s="13" t="s">
        <v>116</v>
      </c>
      <c r="AB878" s="8" t="s">
        <v>117</v>
      </c>
    </row>
    <row r="879" spans="1:28">
      <c r="A879" s="9" t="s">
        <v>217</v>
      </c>
      <c r="B879" s="8" t="s">
        <v>148</v>
      </c>
      <c r="C879" s="8" t="s">
        <v>137</v>
      </c>
      <c r="D879" s="8" t="s">
        <v>218</v>
      </c>
      <c r="I879" s="8">
        <v>40</v>
      </c>
      <c r="J879" s="20">
        <v>7.13</v>
      </c>
      <c r="L879" s="8">
        <v>32.99</v>
      </c>
      <c r="M879" s="8">
        <v>25.84</v>
      </c>
      <c r="P879" s="8">
        <v>2.92</v>
      </c>
      <c r="Q879" s="8">
        <v>42.3</v>
      </c>
      <c r="V879" s="10" t="s">
        <v>113</v>
      </c>
      <c r="W879" s="10">
        <v>1937</v>
      </c>
      <c r="X879" s="10" t="s">
        <v>114</v>
      </c>
      <c r="Y879" s="10" t="s">
        <v>115</v>
      </c>
      <c r="Z879" s="12">
        <v>15</v>
      </c>
      <c r="AA879" s="13" t="s">
        <v>116</v>
      </c>
      <c r="AB879" s="8" t="s">
        <v>117</v>
      </c>
    </row>
    <row r="880" spans="1:28">
      <c r="A880" s="9" t="s">
        <v>217</v>
      </c>
      <c r="B880" s="8" t="s">
        <v>148</v>
      </c>
      <c r="C880" s="8" t="s">
        <v>137</v>
      </c>
      <c r="D880" s="8" t="s">
        <v>218</v>
      </c>
      <c r="I880" s="8">
        <v>75</v>
      </c>
      <c r="J880" s="20">
        <v>8.49</v>
      </c>
      <c r="L880" s="8">
        <v>33.53</v>
      </c>
      <c r="M880" s="8">
        <v>26.07</v>
      </c>
      <c r="P880" s="8">
        <v>4.8499999999999996</v>
      </c>
      <c r="Q880" s="8">
        <v>72.599999999999994</v>
      </c>
      <c r="V880" s="10" t="s">
        <v>113</v>
      </c>
      <c r="W880" s="10">
        <v>1937</v>
      </c>
      <c r="X880" s="10" t="s">
        <v>114</v>
      </c>
      <c r="Y880" s="10" t="s">
        <v>115</v>
      </c>
      <c r="Z880" s="12">
        <v>15</v>
      </c>
      <c r="AA880" s="13" t="s">
        <v>116</v>
      </c>
      <c r="AB880" s="8" t="s">
        <v>117</v>
      </c>
    </row>
    <row r="881" spans="1:28">
      <c r="A881" s="9" t="s">
        <v>217</v>
      </c>
      <c r="B881" s="8" t="s">
        <v>148</v>
      </c>
      <c r="C881" s="8" t="s">
        <v>137</v>
      </c>
      <c r="D881" s="8" t="s">
        <v>218</v>
      </c>
      <c r="I881" s="8">
        <v>98</v>
      </c>
      <c r="J881" s="20">
        <v>6.39</v>
      </c>
      <c r="L881" s="8">
        <v>33.6</v>
      </c>
      <c r="M881" s="8">
        <v>26.42</v>
      </c>
      <c r="P881" s="8">
        <v>4.93</v>
      </c>
      <c r="Q881" s="8">
        <v>70.599999999999994</v>
      </c>
      <c r="V881" s="10" t="s">
        <v>113</v>
      </c>
      <c r="W881" s="10">
        <v>1937</v>
      </c>
      <c r="X881" s="10" t="s">
        <v>114</v>
      </c>
      <c r="Y881" s="10" t="s">
        <v>115</v>
      </c>
      <c r="Z881" s="12">
        <v>15</v>
      </c>
      <c r="AA881" s="13" t="s">
        <v>116</v>
      </c>
      <c r="AB881" s="8" t="s">
        <v>117</v>
      </c>
    </row>
    <row r="882" spans="1:28">
      <c r="A882" s="9" t="s">
        <v>217</v>
      </c>
      <c r="B882" s="8" t="s">
        <v>219</v>
      </c>
      <c r="C882" s="8" t="s">
        <v>133</v>
      </c>
      <c r="D882" s="8" t="s">
        <v>220</v>
      </c>
      <c r="I882" s="8">
        <v>1</v>
      </c>
      <c r="J882" s="20">
        <v>4.0999999999999996</v>
      </c>
      <c r="L882" s="8">
        <v>31.15</v>
      </c>
      <c r="M882" s="8">
        <v>24.74</v>
      </c>
      <c r="P882" s="8">
        <v>4.4400000000000004</v>
      </c>
      <c r="Q882" s="8">
        <v>59.3</v>
      </c>
      <c r="V882" s="10" t="s">
        <v>113</v>
      </c>
      <c r="W882" s="10">
        <v>1937</v>
      </c>
      <c r="X882" s="10" t="s">
        <v>114</v>
      </c>
      <c r="Y882" s="10" t="s">
        <v>115</v>
      </c>
      <c r="Z882" s="12">
        <v>15</v>
      </c>
      <c r="AA882" s="13" t="s">
        <v>116</v>
      </c>
      <c r="AB882" s="8" t="s">
        <v>117</v>
      </c>
    </row>
    <row r="883" spans="1:28">
      <c r="A883" s="9" t="s">
        <v>217</v>
      </c>
      <c r="B883" s="8" t="s">
        <v>219</v>
      </c>
      <c r="C883" s="8" t="s">
        <v>133</v>
      </c>
      <c r="D883" s="8" t="s">
        <v>220</v>
      </c>
      <c r="I883" s="8">
        <v>10</v>
      </c>
      <c r="J883" s="20">
        <v>7.75</v>
      </c>
      <c r="L883" s="8">
        <v>32.43</v>
      </c>
      <c r="M883" s="8">
        <v>25.32</v>
      </c>
      <c r="P883" s="8">
        <v>2.67</v>
      </c>
      <c r="Q883" s="8">
        <v>39</v>
      </c>
      <c r="V883" s="10" t="s">
        <v>113</v>
      </c>
      <c r="W883" s="10">
        <v>1937</v>
      </c>
      <c r="X883" s="10" t="s">
        <v>114</v>
      </c>
      <c r="Y883" s="10" t="s">
        <v>115</v>
      </c>
      <c r="Z883" s="12">
        <v>15</v>
      </c>
      <c r="AA883" s="13" t="s">
        <v>116</v>
      </c>
      <c r="AB883" s="8" t="s">
        <v>117</v>
      </c>
    </row>
    <row r="884" spans="1:28">
      <c r="A884" s="9" t="s">
        <v>217</v>
      </c>
      <c r="B884" s="8" t="s">
        <v>219</v>
      </c>
      <c r="C884" s="8" t="s">
        <v>133</v>
      </c>
      <c r="D884" s="8" t="s">
        <v>220</v>
      </c>
      <c r="I884" s="8">
        <v>25</v>
      </c>
      <c r="J884" s="20">
        <v>7.52</v>
      </c>
      <c r="L884" s="8">
        <v>32.86</v>
      </c>
      <c r="M884" s="8">
        <v>25.68</v>
      </c>
      <c r="P884" s="8">
        <v>2.42</v>
      </c>
      <c r="Q884" s="8">
        <v>35.4</v>
      </c>
      <c r="V884" s="10" t="s">
        <v>113</v>
      </c>
      <c r="W884" s="10">
        <v>1937</v>
      </c>
      <c r="X884" s="10" t="s">
        <v>114</v>
      </c>
      <c r="Y884" s="10" t="s">
        <v>115</v>
      </c>
      <c r="Z884" s="12">
        <v>15</v>
      </c>
      <c r="AA884" s="13" t="s">
        <v>116</v>
      </c>
      <c r="AB884" s="8" t="s">
        <v>117</v>
      </c>
    </row>
    <row r="885" spans="1:28">
      <c r="A885" s="9" t="s">
        <v>217</v>
      </c>
      <c r="B885" s="8" t="s">
        <v>219</v>
      </c>
      <c r="C885" s="8" t="s">
        <v>133</v>
      </c>
      <c r="D885" s="8" t="s">
        <v>220</v>
      </c>
      <c r="I885" s="8">
        <v>40</v>
      </c>
      <c r="J885" s="20">
        <v>7.29</v>
      </c>
      <c r="L885" s="8">
        <v>33.08</v>
      </c>
      <c r="M885" s="8">
        <v>25.89</v>
      </c>
      <c r="P885" s="8">
        <v>2.71</v>
      </c>
      <c r="Q885" s="8">
        <v>39.5</v>
      </c>
      <c r="V885" s="10" t="s">
        <v>113</v>
      </c>
      <c r="W885" s="10">
        <v>1937</v>
      </c>
      <c r="X885" s="10" t="s">
        <v>114</v>
      </c>
      <c r="Y885" s="10" t="s">
        <v>115</v>
      </c>
      <c r="Z885" s="12">
        <v>15</v>
      </c>
      <c r="AA885" s="13" t="s">
        <v>116</v>
      </c>
      <c r="AB885" s="8" t="s">
        <v>117</v>
      </c>
    </row>
    <row r="886" spans="1:28">
      <c r="A886" s="9" t="s">
        <v>217</v>
      </c>
      <c r="B886" s="8" t="s">
        <v>219</v>
      </c>
      <c r="C886" s="8" t="s">
        <v>133</v>
      </c>
      <c r="D886" s="8" t="s">
        <v>220</v>
      </c>
      <c r="I886" s="8">
        <v>65</v>
      </c>
      <c r="J886" s="20">
        <v>7.73</v>
      </c>
      <c r="L886" s="8">
        <v>33.22</v>
      </c>
      <c r="M886" s="8">
        <v>25.94</v>
      </c>
      <c r="P886" s="8">
        <v>3.51</v>
      </c>
      <c r="Q886" s="8">
        <v>51.6</v>
      </c>
      <c r="V886" s="10" t="s">
        <v>113</v>
      </c>
      <c r="W886" s="10">
        <v>1937</v>
      </c>
      <c r="X886" s="10" t="s">
        <v>114</v>
      </c>
      <c r="Y886" s="10" t="s">
        <v>115</v>
      </c>
      <c r="Z886" s="12">
        <v>15</v>
      </c>
      <c r="AA886" s="13" t="s">
        <v>116</v>
      </c>
      <c r="AB886" s="8" t="s">
        <v>117</v>
      </c>
    </row>
    <row r="887" spans="1:28">
      <c r="A887" s="9" t="s">
        <v>217</v>
      </c>
      <c r="B887" s="8" t="s">
        <v>221</v>
      </c>
      <c r="C887" s="8" t="s">
        <v>130</v>
      </c>
      <c r="D887" s="8" t="s">
        <v>222</v>
      </c>
      <c r="I887" s="8">
        <v>1</v>
      </c>
      <c r="J887" s="20">
        <v>5.74</v>
      </c>
      <c r="L887" s="8">
        <v>30.84</v>
      </c>
      <c r="M887" s="8">
        <v>24.33</v>
      </c>
      <c r="P887" s="8">
        <v>3</v>
      </c>
      <c r="Q887" s="8">
        <v>41.5</v>
      </c>
      <c r="V887" s="10" t="s">
        <v>113</v>
      </c>
      <c r="W887" s="10">
        <v>1937</v>
      </c>
      <c r="X887" s="10" t="s">
        <v>114</v>
      </c>
      <c r="Y887" s="10" t="s">
        <v>115</v>
      </c>
      <c r="Z887" s="12">
        <v>15</v>
      </c>
      <c r="AA887" s="13" t="s">
        <v>116</v>
      </c>
      <c r="AB887" s="8" t="s">
        <v>117</v>
      </c>
    </row>
    <row r="888" spans="1:28">
      <c r="A888" s="9" t="s">
        <v>217</v>
      </c>
      <c r="B888" s="8" t="s">
        <v>221</v>
      </c>
      <c r="C888" s="8" t="s">
        <v>130</v>
      </c>
      <c r="D888" s="8" t="s">
        <v>222</v>
      </c>
      <c r="I888" s="8">
        <v>10</v>
      </c>
      <c r="J888" s="20">
        <v>7.97</v>
      </c>
      <c r="L888" s="8">
        <v>32.56</v>
      </c>
      <c r="M888" s="8">
        <v>25.39</v>
      </c>
      <c r="P888" s="8">
        <v>1.82</v>
      </c>
      <c r="Q888" s="8">
        <v>26.8</v>
      </c>
      <c r="V888" s="10" t="s">
        <v>113</v>
      </c>
      <c r="W888" s="10">
        <v>1937</v>
      </c>
      <c r="X888" s="10" t="s">
        <v>114</v>
      </c>
      <c r="Y888" s="10" t="s">
        <v>115</v>
      </c>
      <c r="Z888" s="12">
        <v>15</v>
      </c>
      <c r="AA888" s="13" t="s">
        <v>116</v>
      </c>
      <c r="AB888" s="8" t="s">
        <v>117</v>
      </c>
    </row>
    <row r="889" spans="1:28">
      <c r="A889" s="9" t="s">
        <v>217</v>
      </c>
      <c r="B889" s="8" t="s">
        <v>221</v>
      </c>
      <c r="C889" s="8" t="s">
        <v>130</v>
      </c>
      <c r="D889" s="8" t="s">
        <v>222</v>
      </c>
      <c r="I889" s="8">
        <v>20</v>
      </c>
      <c r="J889" s="20">
        <v>7.53</v>
      </c>
      <c r="L889" s="8">
        <v>32.74</v>
      </c>
      <c r="M889" s="8">
        <v>25.58</v>
      </c>
      <c r="P889" s="8">
        <v>1.42</v>
      </c>
      <c r="Q889" s="8">
        <v>20.7</v>
      </c>
      <c r="V889" s="10" t="s">
        <v>113</v>
      </c>
      <c r="W889" s="10">
        <v>1937</v>
      </c>
      <c r="X889" s="10" t="s">
        <v>114</v>
      </c>
      <c r="Y889" s="10" t="s">
        <v>115</v>
      </c>
      <c r="Z889" s="12">
        <v>15</v>
      </c>
      <c r="AA889" s="13" t="s">
        <v>116</v>
      </c>
      <c r="AB889" s="8" t="s">
        <v>117</v>
      </c>
    </row>
    <row r="890" spans="1:28">
      <c r="A890" s="9" t="s">
        <v>217</v>
      </c>
      <c r="B890" s="8" t="s">
        <v>223</v>
      </c>
      <c r="C890" s="8" t="s">
        <v>127</v>
      </c>
      <c r="D890" s="8" t="s">
        <v>224</v>
      </c>
      <c r="I890" s="8">
        <v>1</v>
      </c>
      <c r="J890" s="20">
        <v>4.45</v>
      </c>
      <c r="L890" s="8">
        <v>31.73</v>
      </c>
      <c r="M890" s="8">
        <v>25.16</v>
      </c>
      <c r="P890" s="8">
        <v>4.7699999999999996</v>
      </c>
      <c r="Q890" s="8">
        <v>64.5</v>
      </c>
      <c r="V890" s="10" t="s">
        <v>113</v>
      </c>
      <c r="W890" s="10">
        <v>1937</v>
      </c>
      <c r="X890" s="10" t="s">
        <v>114</v>
      </c>
      <c r="Y890" s="10" t="s">
        <v>115</v>
      </c>
      <c r="Z890" s="12">
        <v>15</v>
      </c>
      <c r="AA890" s="13" t="s">
        <v>116</v>
      </c>
      <c r="AB890" s="8" t="s">
        <v>117</v>
      </c>
    </row>
    <row r="891" spans="1:28">
      <c r="A891" s="9" t="s">
        <v>217</v>
      </c>
      <c r="B891" s="8" t="s">
        <v>223</v>
      </c>
      <c r="C891" s="8" t="s">
        <v>127</v>
      </c>
      <c r="D891" s="8" t="s">
        <v>224</v>
      </c>
      <c r="I891" s="8">
        <v>10</v>
      </c>
      <c r="J891" s="20">
        <v>7.51</v>
      </c>
      <c r="L891" s="8">
        <v>32.25</v>
      </c>
      <c r="M891" s="8">
        <v>25.21</v>
      </c>
      <c r="P891" s="8">
        <v>2.66</v>
      </c>
      <c r="Q891" s="8">
        <v>38.6</v>
      </c>
      <c r="V891" s="10" t="s">
        <v>113</v>
      </c>
      <c r="W891" s="10">
        <v>1937</v>
      </c>
      <c r="X891" s="10" t="s">
        <v>114</v>
      </c>
      <c r="Y891" s="10" t="s">
        <v>115</v>
      </c>
      <c r="Z891" s="12">
        <v>15</v>
      </c>
      <c r="AA891" s="13" t="s">
        <v>116</v>
      </c>
      <c r="AB891" s="8" t="s">
        <v>117</v>
      </c>
    </row>
    <row r="892" spans="1:28">
      <c r="A892" s="9" t="s">
        <v>217</v>
      </c>
      <c r="B892" s="8" t="s">
        <v>223</v>
      </c>
      <c r="C892" s="8" t="s">
        <v>127</v>
      </c>
      <c r="D892" s="8" t="s">
        <v>224</v>
      </c>
      <c r="I892" s="8">
        <v>25</v>
      </c>
      <c r="J892" s="20">
        <v>7.01</v>
      </c>
      <c r="L892" s="8">
        <v>32.880000000000003</v>
      </c>
      <c r="M892" s="8">
        <v>25.63</v>
      </c>
      <c r="P892" s="8">
        <v>1.1299999999999999</v>
      </c>
      <c r="Q892" s="8">
        <v>16.3</v>
      </c>
      <c r="V892" s="10" t="s">
        <v>113</v>
      </c>
      <c r="W892" s="10">
        <v>1937</v>
      </c>
      <c r="X892" s="10" t="s">
        <v>114</v>
      </c>
      <c r="Y892" s="10" t="s">
        <v>115</v>
      </c>
      <c r="Z892" s="12">
        <v>15</v>
      </c>
      <c r="AA892" s="13" t="s">
        <v>116</v>
      </c>
      <c r="AB892" s="8" t="s">
        <v>117</v>
      </c>
    </row>
    <row r="893" spans="1:28">
      <c r="A893" s="9" t="s">
        <v>217</v>
      </c>
      <c r="B893" s="8" t="s">
        <v>223</v>
      </c>
      <c r="C893" s="8" t="s">
        <v>127</v>
      </c>
      <c r="D893" s="8" t="s">
        <v>224</v>
      </c>
      <c r="I893" s="8">
        <v>40</v>
      </c>
      <c r="J893" s="20">
        <v>6.89</v>
      </c>
      <c r="L893" s="8">
        <v>32.9</v>
      </c>
      <c r="M893" s="8">
        <v>25.8</v>
      </c>
      <c r="P893" s="8">
        <v>1.45</v>
      </c>
      <c r="Q893" s="8">
        <v>20.9</v>
      </c>
      <c r="V893" s="10" t="s">
        <v>113</v>
      </c>
      <c r="W893" s="10">
        <v>1937</v>
      </c>
      <c r="X893" s="10" t="s">
        <v>114</v>
      </c>
      <c r="Y893" s="10" t="s">
        <v>115</v>
      </c>
      <c r="Z893" s="12">
        <v>15</v>
      </c>
      <c r="AA893" s="13" t="s">
        <v>116</v>
      </c>
      <c r="AB893" s="8" t="s">
        <v>117</v>
      </c>
    </row>
    <row r="894" spans="1:28">
      <c r="A894" s="9" t="s">
        <v>217</v>
      </c>
      <c r="B894" s="8" t="s">
        <v>223</v>
      </c>
      <c r="C894" s="8" t="s">
        <v>127</v>
      </c>
      <c r="D894" s="8" t="s">
        <v>224</v>
      </c>
      <c r="I894" s="8">
        <v>75</v>
      </c>
      <c r="J894" s="20">
        <v>6.6</v>
      </c>
      <c r="L894" s="8">
        <v>33.08</v>
      </c>
      <c r="M894" s="8">
        <v>25.98</v>
      </c>
      <c r="P894" s="8">
        <v>0.94</v>
      </c>
      <c r="Q894" s="8">
        <v>13.5</v>
      </c>
      <c r="V894" s="10" t="s">
        <v>113</v>
      </c>
      <c r="W894" s="10">
        <v>1937</v>
      </c>
      <c r="X894" s="10" t="s">
        <v>114</v>
      </c>
      <c r="Y894" s="10" t="s">
        <v>115</v>
      </c>
      <c r="Z894" s="12">
        <v>15</v>
      </c>
      <c r="AA894" s="13" t="s">
        <v>116</v>
      </c>
      <c r="AB894" s="8" t="s">
        <v>117</v>
      </c>
    </row>
    <row r="895" spans="1:28">
      <c r="A895" s="9" t="s">
        <v>217</v>
      </c>
      <c r="B895" s="8" t="s">
        <v>223</v>
      </c>
      <c r="C895" s="8" t="s">
        <v>127</v>
      </c>
      <c r="D895" s="8" t="s">
        <v>224</v>
      </c>
      <c r="I895" s="8">
        <v>100</v>
      </c>
      <c r="J895" s="20">
        <v>6.52</v>
      </c>
      <c r="L895" s="8">
        <v>33.1</v>
      </c>
      <c r="M895" s="8">
        <v>26</v>
      </c>
      <c r="P895" s="8">
        <v>0.28000000000000003</v>
      </c>
      <c r="Q895" s="8">
        <v>4</v>
      </c>
      <c r="V895" s="10" t="s">
        <v>113</v>
      </c>
      <c r="W895" s="10">
        <v>1937</v>
      </c>
      <c r="X895" s="10" t="s">
        <v>114</v>
      </c>
      <c r="Y895" s="10" t="s">
        <v>115</v>
      </c>
      <c r="Z895" s="12">
        <v>15</v>
      </c>
      <c r="AA895" s="13" t="s">
        <v>116</v>
      </c>
      <c r="AB895" s="8" t="s">
        <v>117</v>
      </c>
    </row>
    <row r="896" spans="1:28">
      <c r="A896" s="9" t="s">
        <v>217</v>
      </c>
      <c r="B896" s="8" t="s">
        <v>225</v>
      </c>
      <c r="C896" s="8" t="s">
        <v>120</v>
      </c>
      <c r="D896" s="8" t="s">
        <v>226</v>
      </c>
      <c r="I896" s="8">
        <v>1</v>
      </c>
      <c r="J896" s="20">
        <v>4.0199999999999996</v>
      </c>
      <c r="L896" s="8">
        <v>31.69</v>
      </c>
      <c r="M896" s="8">
        <v>25.18</v>
      </c>
      <c r="P896" s="8">
        <v>4.95</v>
      </c>
      <c r="Q896" s="8">
        <v>66.2</v>
      </c>
      <c r="V896" s="10" t="s">
        <v>113</v>
      </c>
      <c r="W896" s="10">
        <v>1937</v>
      </c>
      <c r="X896" s="10" t="s">
        <v>114</v>
      </c>
      <c r="Y896" s="10" t="s">
        <v>115</v>
      </c>
      <c r="Z896" s="12">
        <v>15</v>
      </c>
      <c r="AA896" s="13" t="s">
        <v>116</v>
      </c>
      <c r="AB896" s="8" t="s">
        <v>117</v>
      </c>
    </row>
    <row r="897" spans="1:28">
      <c r="A897" s="9" t="s">
        <v>217</v>
      </c>
      <c r="B897" s="8" t="s">
        <v>225</v>
      </c>
      <c r="C897" s="8" t="s">
        <v>120</v>
      </c>
      <c r="D897" s="8" t="s">
        <v>226</v>
      </c>
      <c r="I897" s="8">
        <v>10</v>
      </c>
      <c r="J897" s="20">
        <v>7.6</v>
      </c>
      <c r="L897" s="8">
        <v>32.72</v>
      </c>
      <c r="M897" s="8">
        <v>25.56</v>
      </c>
      <c r="P897" s="8">
        <v>1.72</v>
      </c>
      <c r="Q897" s="8">
        <v>25.1</v>
      </c>
      <c r="V897" s="10" t="s">
        <v>113</v>
      </c>
      <c r="W897" s="10">
        <v>1937</v>
      </c>
      <c r="X897" s="10" t="s">
        <v>114</v>
      </c>
      <c r="Y897" s="10" t="s">
        <v>115</v>
      </c>
      <c r="Z897" s="12">
        <v>15</v>
      </c>
      <c r="AA897" s="13" t="s">
        <v>116</v>
      </c>
      <c r="AB897" s="8" t="s">
        <v>117</v>
      </c>
    </row>
    <row r="898" spans="1:28">
      <c r="A898" s="9" t="s">
        <v>217</v>
      </c>
      <c r="B898" s="8" t="s">
        <v>225</v>
      </c>
      <c r="C898" s="8" t="s">
        <v>120</v>
      </c>
      <c r="D898" s="8" t="s">
        <v>226</v>
      </c>
      <c r="I898" s="8">
        <v>25</v>
      </c>
      <c r="J898" s="20">
        <v>7.13</v>
      </c>
      <c r="L898" s="8">
        <v>32.86</v>
      </c>
      <c r="M898" s="8">
        <v>25.74</v>
      </c>
      <c r="P898" s="8">
        <v>1.91</v>
      </c>
      <c r="Q898" s="8">
        <v>27.6</v>
      </c>
      <c r="V898" s="10" t="s">
        <v>113</v>
      </c>
      <c r="W898" s="10">
        <v>1937</v>
      </c>
      <c r="X898" s="10" t="s">
        <v>114</v>
      </c>
      <c r="Y898" s="10" t="s">
        <v>115</v>
      </c>
      <c r="Z898" s="12">
        <v>15</v>
      </c>
      <c r="AA898" s="13" t="s">
        <v>116</v>
      </c>
      <c r="AB898" s="8" t="s">
        <v>117</v>
      </c>
    </row>
    <row r="899" spans="1:28">
      <c r="A899" s="9" t="s">
        <v>217</v>
      </c>
      <c r="B899" s="8" t="s">
        <v>225</v>
      </c>
      <c r="C899" s="8" t="s">
        <v>120</v>
      </c>
      <c r="D899" s="8" t="s">
        <v>226</v>
      </c>
      <c r="I899" s="8">
        <v>40</v>
      </c>
      <c r="J899" s="20">
        <v>6.98</v>
      </c>
      <c r="L899" s="8">
        <v>32.9</v>
      </c>
      <c r="M899" s="8">
        <v>25.79</v>
      </c>
      <c r="P899" s="8">
        <v>1.53</v>
      </c>
      <c r="Q899" s="8">
        <v>22.1</v>
      </c>
      <c r="V899" s="10" t="s">
        <v>113</v>
      </c>
      <c r="W899" s="10">
        <v>1937</v>
      </c>
      <c r="X899" s="10" t="s">
        <v>114</v>
      </c>
      <c r="Y899" s="10" t="s">
        <v>115</v>
      </c>
      <c r="Z899" s="12">
        <v>15</v>
      </c>
      <c r="AA899" s="13" t="s">
        <v>116</v>
      </c>
      <c r="AB899" s="8" t="s">
        <v>117</v>
      </c>
    </row>
    <row r="900" spans="1:28">
      <c r="A900" s="9" t="s">
        <v>217</v>
      </c>
      <c r="B900" s="8" t="s">
        <v>225</v>
      </c>
      <c r="C900" s="8" t="s">
        <v>120</v>
      </c>
      <c r="D900" s="8" t="s">
        <v>226</v>
      </c>
      <c r="I900" s="8">
        <v>75</v>
      </c>
      <c r="J900" s="20">
        <v>6.58</v>
      </c>
      <c r="L900" s="8">
        <v>33.08</v>
      </c>
      <c r="M900" s="8">
        <v>25.99</v>
      </c>
      <c r="P900" s="8">
        <v>1.54</v>
      </c>
      <c r="Q900" s="8">
        <v>22.1</v>
      </c>
      <c r="V900" s="10" t="s">
        <v>113</v>
      </c>
      <c r="W900" s="10">
        <v>1937</v>
      </c>
      <c r="X900" s="10" t="s">
        <v>114</v>
      </c>
      <c r="Y900" s="10" t="s">
        <v>115</v>
      </c>
      <c r="Z900" s="12">
        <v>15</v>
      </c>
      <c r="AA900" s="13" t="s">
        <v>116</v>
      </c>
      <c r="AB900" s="8" t="s">
        <v>117</v>
      </c>
    </row>
    <row r="901" spans="1:28">
      <c r="A901" s="9" t="s">
        <v>217</v>
      </c>
      <c r="B901" s="8" t="s">
        <v>225</v>
      </c>
      <c r="C901" s="8" t="s">
        <v>120</v>
      </c>
      <c r="D901" s="8" t="s">
        <v>226</v>
      </c>
      <c r="I901" s="8">
        <v>100</v>
      </c>
      <c r="J901" s="20">
        <v>6.52</v>
      </c>
      <c r="L901" s="8">
        <v>33.130000000000003</v>
      </c>
      <c r="M901" s="8">
        <v>26.03</v>
      </c>
      <c r="P901" s="8">
        <v>0.5</v>
      </c>
      <c r="Q901" s="8">
        <v>7.2</v>
      </c>
      <c r="V901" s="10" t="s">
        <v>113</v>
      </c>
      <c r="W901" s="10">
        <v>1937</v>
      </c>
      <c r="X901" s="10" t="s">
        <v>114</v>
      </c>
      <c r="Y901" s="10" t="s">
        <v>115</v>
      </c>
      <c r="Z901" s="12">
        <v>15</v>
      </c>
      <c r="AA901" s="13" t="s">
        <v>116</v>
      </c>
      <c r="AB901" s="8" t="s">
        <v>117</v>
      </c>
    </row>
    <row r="902" spans="1:28">
      <c r="A902" s="9" t="s">
        <v>217</v>
      </c>
      <c r="B902" s="8" t="s">
        <v>225</v>
      </c>
      <c r="C902" s="8" t="s">
        <v>120</v>
      </c>
      <c r="D902" s="8" t="s">
        <v>226</v>
      </c>
      <c r="I902" s="8">
        <v>150</v>
      </c>
      <c r="J902" s="20">
        <v>6.48</v>
      </c>
      <c r="L902" s="8">
        <v>33.15</v>
      </c>
      <c r="M902" s="8">
        <v>26.06</v>
      </c>
      <c r="P902" s="8" t="s">
        <v>18</v>
      </c>
      <c r="Q902" s="8" t="s">
        <v>18</v>
      </c>
      <c r="V902" s="10" t="s">
        <v>113</v>
      </c>
      <c r="W902" s="10">
        <v>1937</v>
      </c>
      <c r="X902" s="10" t="s">
        <v>114</v>
      </c>
      <c r="Y902" s="10" t="s">
        <v>115</v>
      </c>
      <c r="Z902" s="12">
        <v>15</v>
      </c>
      <c r="AA902" s="13" t="s">
        <v>116</v>
      </c>
      <c r="AB902" s="8" t="s">
        <v>117</v>
      </c>
    </row>
    <row r="903" spans="1:28">
      <c r="A903" s="9" t="s">
        <v>227</v>
      </c>
      <c r="B903" s="8" t="s">
        <v>228</v>
      </c>
      <c r="C903" s="8" t="s">
        <v>139</v>
      </c>
      <c r="D903" s="8" t="s">
        <v>229</v>
      </c>
      <c r="I903" s="8">
        <v>1</v>
      </c>
      <c r="J903" s="20">
        <v>0.9</v>
      </c>
      <c r="L903" s="8">
        <v>30.7</v>
      </c>
      <c r="M903" s="8">
        <v>24.11</v>
      </c>
      <c r="P903" s="8">
        <v>7.55</v>
      </c>
      <c r="Q903" s="8">
        <v>92.4</v>
      </c>
      <c r="V903" s="10" t="s">
        <v>113</v>
      </c>
      <c r="W903" s="10">
        <v>1937</v>
      </c>
      <c r="X903" s="10" t="s">
        <v>114</v>
      </c>
      <c r="Y903" s="10" t="s">
        <v>115</v>
      </c>
      <c r="Z903" s="12">
        <v>15</v>
      </c>
      <c r="AA903" s="13" t="s">
        <v>116</v>
      </c>
      <c r="AB903" s="8" t="s">
        <v>117</v>
      </c>
    </row>
    <row r="904" spans="1:28">
      <c r="A904" s="9" t="s">
        <v>227</v>
      </c>
      <c r="B904" s="8" t="s">
        <v>228</v>
      </c>
      <c r="C904" s="8" t="s">
        <v>139</v>
      </c>
      <c r="D904" s="8" t="s">
        <v>229</v>
      </c>
      <c r="I904" s="8">
        <v>10</v>
      </c>
      <c r="J904" s="20">
        <v>0.97</v>
      </c>
      <c r="L904" s="8">
        <v>7.0000000000000007E-2</v>
      </c>
      <c r="M904" s="8">
        <v>0.11</v>
      </c>
      <c r="P904" s="8">
        <v>7.57</v>
      </c>
      <c r="Q904" s="8">
        <v>92.7</v>
      </c>
      <c r="V904" s="10" t="s">
        <v>113</v>
      </c>
      <c r="W904" s="10">
        <v>1937</v>
      </c>
      <c r="X904" s="10" t="s">
        <v>114</v>
      </c>
      <c r="Y904" s="10" t="s">
        <v>115</v>
      </c>
      <c r="Z904" s="12">
        <v>15</v>
      </c>
      <c r="AA904" s="13" t="s">
        <v>116</v>
      </c>
      <c r="AB904" s="8" t="s">
        <v>117</v>
      </c>
    </row>
    <row r="905" spans="1:28">
      <c r="A905" s="9" t="s">
        <v>227</v>
      </c>
      <c r="B905" s="8" t="s">
        <v>228</v>
      </c>
      <c r="C905" s="8" t="s">
        <v>139</v>
      </c>
      <c r="D905" s="8" t="s">
        <v>229</v>
      </c>
      <c r="I905" s="8">
        <v>25</v>
      </c>
      <c r="J905" s="20">
        <v>5.34</v>
      </c>
      <c r="L905" s="8">
        <v>32.270000000000003</v>
      </c>
      <c r="M905" s="8">
        <v>25.5</v>
      </c>
      <c r="P905" s="8">
        <v>5.69</v>
      </c>
      <c r="Q905" s="8">
        <v>78.8</v>
      </c>
      <c r="V905" s="10" t="s">
        <v>113</v>
      </c>
      <c r="W905" s="10">
        <v>1937</v>
      </c>
      <c r="X905" s="10" t="s">
        <v>114</v>
      </c>
      <c r="Y905" s="10" t="s">
        <v>115</v>
      </c>
      <c r="Z905" s="12">
        <v>15</v>
      </c>
      <c r="AA905" s="13" t="s">
        <v>116</v>
      </c>
      <c r="AB905" s="8" t="s">
        <v>117</v>
      </c>
    </row>
    <row r="906" spans="1:28">
      <c r="A906" s="9" t="s">
        <v>227</v>
      </c>
      <c r="B906" s="8" t="s">
        <v>228</v>
      </c>
      <c r="C906" s="8" t="s">
        <v>139</v>
      </c>
      <c r="D906" s="8" t="s">
        <v>229</v>
      </c>
      <c r="I906" s="8">
        <v>40</v>
      </c>
      <c r="J906" s="20">
        <v>6.62</v>
      </c>
      <c r="L906" s="8">
        <v>0.9</v>
      </c>
      <c r="M906" s="8">
        <v>0.83</v>
      </c>
      <c r="P906" s="8">
        <v>4.75</v>
      </c>
      <c r="Q906" s="8">
        <v>68.099999999999994</v>
      </c>
      <c r="V906" s="10" t="s">
        <v>113</v>
      </c>
      <c r="W906" s="10">
        <v>1937</v>
      </c>
      <c r="X906" s="10" t="s">
        <v>114</v>
      </c>
      <c r="Y906" s="10" t="s">
        <v>115</v>
      </c>
      <c r="Z906" s="12">
        <v>15</v>
      </c>
      <c r="AA906" s="13" t="s">
        <v>116</v>
      </c>
      <c r="AB906" s="8" t="s">
        <v>117</v>
      </c>
    </row>
    <row r="907" spans="1:28">
      <c r="A907" s="9" t="s">
        <v>227</v>
      </c>
      <c r="B907" s="8" t="s">
        <v>228</v>
      </c>
      <c r="C907" s="8" t="s">
        <v>139</v>
      </c>
      <c r="D907" s="8" t="s">
        <v>229</v>
      </c>
      <c r="I907" s="8">
        <v>75</v>
      </c>
      <c r="J907" s="20">
        <v>6.93</v>
      </c>
      <c r="L907" s="8">
        <v>33.130000000000003</v>
      </c>
      <c r="M907" s="8">
        <v>0.98</v>
      </c>
      <c r="P907" s="8">
        <v>4.9000000000000004</v>
      </c>
      <c r="Q907" s="8">
        <v>70.8</v>
      </c>
      <c r="V907" s="10" t="s">
        <v>113</v>
      </c>
      <c r="W907" s="10">
        <v>1937</v>
      </c>
      <c r="X907" s="10" t="s">
        <v>114</v>
      </c>
      <c r="Y907" s="10" t="s">
        <v>115</v>
      </c>
      <c r="Z907" s="12">
        <v>15</v>
      </c>
      <c r="AA907" s="13" t="s">
        <v>116</v>
      </c>
      <c r="AB907" s="8" t="s">
        <v>117</v>
      </c>
    </row>
    <row r="908" spans="1:28">
      <c r="A908" s="9" t="s">
        <v>227</v>
      </c>
      <c r="B908" s="8" t="s">
        <v>228</v>
      </c>
      <c r="C908" s="8" t="s">
        <v>139</v>
      </c>
      <c r="D908" s="8" t="s">
        <v>229</v>
      </c>
      <c r="I908" s="8">
        <v>100</v>
      </c>
      <c r="J908" s="20">
        <v>7.42</v>
      </c>
      <c r="L908" s="8">
        <v>0.28000000000000003</v>
      </c>
      <c r="M908" s="8">
        <v>26.03</v>
      </c>
      <c r="P908" s="8">
        <v>4.49</v>
      </c>
      <c r="Q908" s="8">
        <v>65.5</v>
      </c>
      <c r="V908" s="10" t="s">
        <v>113</v>
      </c>
      <c r="W908" s="10">
        <v>1937</v>
      </c>
      <c r="X908" s="10" t="s">
        <v>114</v>
      </c>
      <c r="Y908" s="10" t="s">
        <v>115</v>
      </c>
      <c r="Z908" s="12">
        <v>15</v>
      </c>
      <c r="AA908" s="13" t="s">
        <v>116</v>
      </c>
      <c r="AB908" s="8" t="s">
        <v>117</v>
      </c>
    </row>
    <row r="909" spans="1:28">
      <c r="A909" s="9" t="s">
        <v>227</v>
      </c>
      <c r="B909" s="8" t="s">
        <v>178</v>
      </c>
      <c r="C909" s="8" t="s">
        <v>142</v>
      </c>
      <c r="D909" s="8" t="s">
        <v>230</v>
      </c>
      <c r="I909" s="8">
        <v>1</v>
      </c>
      <c r="J909" s="20">
        <v>0.74</v>
      </c>
      <c r="L909" s="8">
        <v>30.03</v>
      </c>
      <c r="M909" s="8">
        <v>24.09</v>
      </c>
      <c r="P909" s="8">
        <v>7.55</v>
      </c>
      <c r="Q909" s="8">
        <v>92.1</v>
      </c>
      <c r="V909" s="10" t="s">
        <v>113</v>
      </c>
      <c r="W909" s="10">
        <v>1937</v>
      </c>
      <c r="X909" s="10" t="s">
        <v>114</v>
      </c>
      <c r="Y909" s="10" t="s">
        <v>115</v>
      </c>
      <c r="Z909" s="12">
        <v>15</v>
      </c>
      <c r="AA909" s="13" t="s">
        <v>116</v>
      </c>
      <c r="AB909" s="8" t="s">
        <v>117</v>
      </c>
    </row>
    <row r="910" spans="1:28">
      <c r="A910" s="9" t="s">
        <v>227</v>
      </c>
      <c r="B910" s="8" t="s">
        <v>178</v>
      </c>
      <c r="C910" s="8" t="s">
        <v>142</v>
      </c>
      <c r="D910" s="8" t="s">
        <v>230</v>
      </c>
      <c r="I910" s="8">
        <v>10</v>
      </c>
      <c r="J910" s="20">
        <v>0.89</v>
      </c>
      <c r="L910" s="8">
        <v>0.08</v>
      </c>
      <c r="M910" s="8">
        <v>0.13</v>
      </c>
      <c r="P910" s="8">
        <v>7.53</v>
      </c>
      <c r="Q910" s="8">
        <v>92.2</v>
      </c>
      <c r="V910" s="10" t="s">
        <v>113</v>
      </c>
      <c r="W910" s="10">
        <v>1937</v>
      </c>
      <c r="X910" s="10" t="s">
        <v>114</v>
      </c>
      <c r="Y910" s="10" t="s">
        <v>115</v>
      </c>
      <c r="Z910" s="12">
        <v>15</v>
      </c>
      <c r="AA910" s="13" t="s">
        <v>116</v>
      </c>
      <c r="AB910" s="8" t="s">
        <v>117</v>
      </c>
    </row>
    <row r="911" spans="1:28">
      <c r="A911" s="9" t="s">
        <v>227</v>
      </c>
      <c r="B911" s="8" t="s">
        <v>178</v>
      </c>
      <c r="C911" s="8" t="s">
        <v>142</v>
      </c>
      <c r="D911" s="8" t="s">
        <v>230</v>
      </c>
      <c r="I911" s="8">
        <v>25</v>
      </c>
      <c r="J911" s="20">
        <v>4.79</v>
      </c>
      <c r="L911" s="8">
        <v>32.21</v>
      </c>
      <c r="M911" s="8">
        <v>25.51</v>
      </c>
      <c r="P911" s="8">
        <v>6.26</v>
      </c>
      <c r="Q911" s="8">
        <v>85.5</v>
      </c>
      <c r="V911" s="10" t="s">
        <v>113</v>
      </c>
      <c r="W911" s="10">
        <v>1937</v>
      </c>
      <c r="X911" s="10" t="s">
        <v>114</v>
      </c>
      <c r="Y911" s="10" t="s">
        <v>115</v>
      </c>
      <c r="Z911" s="12">
        <v>15</v>
      </c>
      <c r="AA911" s="13" t="s">
        <v>116</v>
      </c>
      <c r="AB911" s="8" t="s">
        <v>117</v>
      </c>
    </row>
    <row r="912" spans="1:28">
      <c r="A912" s="9" t="s">
        <v>227</v>
      </c>
      <c r="B912" s="8" t="s">
        <v>178</v>
      </c>
      <c r="C912" s="8" t="s">
        <v>142</v>
      </c>
      <c r="D912" s="8" t="s">
        <v>230</v>
      </c>
      <c r="I912" s="8">
        <v>40</v>
      </c>
      <c r="J912" s="20">
        <v>5.44</v>
      </c>
      <c r="L912" s="8">
        <v>0.79</v>
      </c>
      <c r="M912" s="8">
        <v>0.9</v>
      </c>
      <c r="P912" s="8">
        <v>6.04</v>
      </c>
      <c r="Q912" s="8">
        <v>83.4</v>
      </c>
      <c r="V912" s="10" t="s">
        <v>113</v>
      </c>
      <c r="W912" s="10">
        <v>1937</v>
      </c>
      <c r="X912" s="10" t="s">
        <v>114</v>
      </c>
      <c r="Y912" s="10" t="s">
        <v>115</v>
      </c>
      <c r="Z912" s="12">
        <v>15</v>
      </c>
      <c r="AA912" s="13" t="s">
        <v>116</v>
      </c>
      <c r="AB912" s="8" t="s">
        <v>117</v>
      </c>
    </row>
    <row r="913" spans="1:28">
      <c r="A913" s="9" t="s">
        <v>227</v>
      </c>
      <c r="B913" s="8" t="s">
        <v>178</v>
      </c>
      <c r="C913" s="8" t="s">
        <v>142</v>
      </c>
      <c r="D913" s="8" t="s">
        <v>230</v>
      </c>
      <c r="I913" s="8">
        <v>75</v>
      </c>
      <c r="J913" s="20">
        <v>7.01</v>
      </c>
      <c r="L913" s="8">
        <v>33.22</v>
      </c>
      <c r="M913" s="8">
        <v>26.04</v>
      </c>
      <c r="P913" s="8">
        <v>5.0599999999999996</v>
      </c>
      <c r="Q913" s="8">
        <v>73.5</v>
      </c>
      <c r="V913" s="10" t="s">
        <v>113</v>
      </c>
      <c r="W913" s="10">
        <v>1937</v>
      </c>
      <c r="X913" s="10" t="s">
        <v>114</v>
      </c>
      <c r="Y913" s="10" t="s">
        <v>115</v>
      </c>
      <c r="Z913" s="12">
        <v>15</v>
      </c>
      <c r="AA913" s="13" t="s">
        <v>116</v>
      </c>
      <c r="AB913" s="8" t="s">
        <v>117</v>
      </c>
    </row>
    <row r="914" spans="1:28">
      <c r="A914" s="9" t="s">
        <v>227</v>
      </c>
      <c r="B914" s="8" t="s">
        <v>178</v>
      </c>
      <c r="C914" s="8" t="s">
        <v>142</v>
      </c>
      <c r="D914" s="8" t="s">
        <v>230</v>
      </c>
      <c r="I914" s="8">
        <v>120</v>
      </c>
      <c r="J914" s="20">
        <v>7.25</v>
      </c>
      <c r="L914" s="8">
        <v>0.35</v>
      </c>
      <c r="M914" s="8">
        <v>0.11</v>
      </c>
      <c r="P914" s="8">
        <v>4.8499999999999996</v>
      </c>
      <c r="Q914" s="8">
        <v>70.599999999999994</v>
      </c>
      <c r="V914" s="10" t="s">
        <v>113</v>
      </c>
      <c r="W914" s="10">
        <v>1937</v>
      </c>
      <c r="X914" s="10" t="s">
        <v>114</v>
      </c>
      <c r="Y914" s="10" t="s">
        <v>115</v>
      </c>
      <c r="Z914" s="12">
        <v>15</v>
      </c>
      <c r="AA914" s="13" t="s">
        <v>116</v>
      </c>
      <c r="AB914" s="8" t="s">
        <v>117</v>
      </c>
    </row>
    <row r="915" spans="1:28">
      <c r="A915" s="9" t="s">
        <v>227</v>
      </c>
      <c r="B915" s="8" t="s">
        <v>231</v>
      </c>
      <c r="C915" s="8" t="s">
        <v>145</v>
      </c>
      <c r="D915" s="8" t="s">
        <v>232</v>
      </c>
      <c r="I915" s="8">
        <v>1</v>
      </c>
      <c r="J915" s="20">
        <v>1.77</v>
      </c>
      <c r="L915" s="8">
        <v>30.53</v>
      </c>
      <c r="M915" s="8">
        <v>24.44</v>
      </c>
      <c r="P915" s="8">
        <v>7.37</v>
      </c>
      <c r="Q915" s="8">
        <v>92.5</v>
      </c>
      <c r="V915" s="10" t="s">
        <v>113</v>
      </c>
      <c r="W915" s="10">
        <v>1937</v>
      </c>
      <c r="X915" s="10" t="s">
        <v>114</v>
      </c>
      <c r="Y915" s="10" t="s">
        <v>115</v>
      </c>
      <c r="Z915" s="12">
        <v>15</v>
      </c>
      <c r="AA915" s="13" t="s">
        <v>116</v>
      </c>
      <c r="AB915" s="8" t="s">
        <v>117</v>
      </c>
    </row>
    <row r="916" spans="1:28">
      <c r="A916" s="9" t="s">
        <v>227</v>
      </c>
      <c r="B916" s="8" t="s">
        <v>231</v>
      </c>
      <c r="C916" s="8" t="s">
        <v>145</v>
      </c>
      <c r="D916" s="8" t="s">
        <v>232</v>
      </c>
      <c r="I916" s="8">
        <v>10</v>
      </c>
      <c r="J916" s="20">
        <v>3.19</v>
      </c>
      <c r="L916" s="8">
        <v>31.24</v>
      </c>
      <c r="M916" s="8">
        <v>0.9</v>
      </c>
      <c r="P916" s="8">
        <v>6.93</v>
      </c>
      <c r="Q916" s="8">
        <v>90.6</v>
      </c>
      <c r="V916" s="10" t="s">
        <v>113</v>
      </c>
      <c r="W916" s="10">
        <v>1937</v>
      </c>
      <c r="X916" s="10" t="s">
        <v>114</v>
      </c>
      <c r="Y916" s="10" t="s">
        <v>115</v>
      </c>
      <c r="Z916" s="12">
        <v>15</v>
      </c>
      <c r="AA916" s="13" t="s">
        <v>116</v>
      </c>
      <c r="AB916" s="8" t="s">
        <v>117</v>
      </c>
    </row>
    <row r="917" spans="1:28">
      <c r="A917" s="9" t="s">
        <v>227</v>
      </c>
      <c r="B917" s="8" t="s">
        <v>231</v>
      </c>
      <c r="C917" s="8" t="s">
        <v>145</v>
      </c>
      <c r="D917" s="8" t="s">
        <v>232</v>
      </c>
      <c r="I917" s="8">
        <v>25</v>
      </c>
      <c r="J917" s="20">
        <v>6.85</v>
      </c>
      <c r="L917" s="8">
        <v>33.71</v>
      </c>
      <c r="M917" s="8">
        <v>26.45</v>
      </c>
      <c r="P917" s="8">
        <v>5.91</v>
      </c>
      <c r="Q917" s="8">
        <v>85.5</v>
      </c>
      <c r="V917" s="10" t="s">
        <v>113</v>
      </c>
      <c r="W917" s="10">
        <v>1937</v>
      </c>
      <c r="X917" s="10" t="s">
        <v>114</v>
      </c>
      <c r="Y917" s="10" t="s">
        <v>115</v>
      </c>
      <c r="Z917" s="12">
        <v>15</v>
      </c>
      <c r="AA917" s="13" t="s">
        <v>116</v>
      </c>
      <c r="AB917" s="8" t="s">
        <v>117</v>
      </c>
    </row>
    <row r="918" spans="1:28">
      <c r="A918" s="9" t="s">
        <v>227</v>
      </c>
      <c r="B918" s="8" t="s">
        <v>231</v>
      </c>
      <c r="C918" s="8" t="s">
        <v>145</v>
      </c>
      <c r="D918" s="8" t="s">
        <v>232</v>
      </c>
      <c r="I918" s="8">
        <v>40</v>
      </c>
      <c r="J918" s="20">
        <v>7.27</v>
      </c>
      <c r="L918" s="8">
        <v>34.200000000000003</v>
      </c>
      <c r="M918" s="8">
        <v>0.77</v>
      </c>
      <c r="P918" s="8">
        <v>5.67</v>
      </c>
      <c r="Q918" s="8">
        <v>83.2</v>
      </c>
      <c r="V918" s="10" t="s">
        <v>113</v>
      </c>
      <c r="W918" s="10">
        <v>1937</v>
      </c>
      <c r="X918" s="10" t="s">
        <v>114</v>
      </c>
      <c r="Y918" s="10" t="s">
        <v>115</v>
      </c>
      <c r="Z918" s="12">
        <v>15</v>
      </c>
      <c r="AA918" s="13" t="s">
        <v>116</v>
      </c>
      <c r="AB918" s="8" t="s">
        <v>117</v>
      </c>
    </row>
    <row r="919" spans="1:28">
      <c r="A919" s="9" t="s">
        <v>227</v>
      </c>
      <c r="B919" s="8" t="s">
        <v>231</v>
      </c>
      <c r="C919" s="8" t="s">
        <v>145</v>
      </c>
      <c r="D919" s="8" t="s">
        <v>232</v>
      </c>
      <c r="I919" s="8">
        <v>75</v>
      </c>
      <c r="J919" s="20">
        <v>7.34</v>
      </c>
      <c r="L919" s="8">
        <v>0.49</v>
      </c>
      <c r="M919" s="8">
        <v>0.98</v>
      </c>
      <c r="P919" s="8">
        <v>5.39</v>
      </c>
      <c r="Q919" s="8">
        <v>79.400000000000006</v>
      </c>
      <c r="V919" s="10" t="s">
        <v>113</v>
      </c>
      <c r="W919" s="10">
        <v>1937</v>
      </c>
      <c r="X919" s="10" t="s">
        <v>114</v>
      </c>
      <c r="Y919" s="10" t="s">
        <v>115</v>
      </c>
      <c r="Z919" s="12">
        <v>15</v>
      </c>
      <c r="AA919" s="13" t="s">
        <v>116</v>
      </c>
      <c r="AB919" s="8" t="s">
        <v>117</v>
      </c>
    </row>
    <row r="920" spans="1:28">
      <c r="A920" s="9" t="s">
        <v>227</v>
      </c>
      <c r="B920" s="8" t="s">
        <v>231</v>
      </c>
      <c r="C920" s="8" t="s">
        <v>145</v>
      </c>
      <c r="D920" s="8" t="s">
        <v>232</v>
      </c>
      <c r="I920" s="8">
        <v>120</v>
      </c>
      <c r="J920" s="20">
        <v>6.83</v>
      </c>
      <c r="L920" s="8">
        <v>0.85</v>
      </c>
      <c r="M920" s="8">
        <v>27.34</v>
      </c>
      <c r="P920" s="8">
        <v>5.27</v>
      </c>
      <c r="Q920" s="8">
        <v>77</v>
      </c>
      <c r="V920" s="10" t="s">
        <v>113</v>
      </c>
      <c r="W920" s="10">
        <v>1937</v>
      </c>
      <c r="X920" s="10" t="s">
        <v>114</v>
      </c>
      <c r="Y920" s="10" t="s">
        <v>115</v>
      </c>
      <c r="Z920" s="12">
        <v>15</v>
      </c>
      <c r="AA920" s="13" t="s">
        <v>116</v>
      </c>
      <c r="AB920" s="8" t="s">
        <v>117</v>
      </c>
    </row>
    <row r="921" spans="1:28">
      <c r="A921" s="9" t="s">
        <v>227</v>
      </c>
      <c r="B921" s="8" t="s">
        <v>231</v>
      </c>
      <c r="C921" s="8" t="s">
        <v>145</v>
      </c>
      <c r="D921" s="8" t="s">
        <v>232</v>
      </c>
      <c r="I921" s="8">
        <v>200</v>
      </c>
      <c r="J921" s="20">
        <v>6.57</v>
      </c>
      <c r="L921" s="8">
        <v>0.96</v>
      </c>
      <c r="M921" s="8">
        <v>0.46</v>
      </c>
      <c r="P921" s="8">
        <v>5.26</v>
      </c>
      <c r="Q921" s="8">
        <v>76.5</v>
      </c>
      <c r="V921" s="10" t="s">
        <v>113</v>
      </c>
      <c r="W921" s="10">
        <v>1937</v>
      </c>
      <c r="X921" s="10" t="s">
        <v>114</v>
      </c>
      <c r="Y921" s="10" t="s">
        <v>115</v>
      </c>
      <c r="Z921" s="12">
        <v>15</v>
      </c>
      <c r="AA921" s="13" t="s">
        <v>116</v>
      </c>
      <c r="AB921" s="8" t="s">
        <v>117</v>
      </c>
    </row>
    <row r="922" spans="1:28">
      <c r="A922" s="9" t="s">
        <v>227</v>
      </c>
      <c r="B922" s="8" t="s">
        <v>233</v>
      </c>
      <c r="C922" s="8" t="s">
        <v>152</v>
      </c>
      <c r="D922" s="8" t="s">
        <v>234</v>
      </c>
      <c r="I922" s="8">
        <v>1</v>
      </c>
      <c r="J922" s="20">
        <v>2.09</v>
      </c>
      <c r="L922" s="8">
        <v>30.41</v>
      </c>
      <c r="M922" s="8">
        <v>24.32</v>
      </c>
      <c r="P922" s="8">
        <v>7.22</v>
      </c>
      <c r="Q922" s="8">
        <v>91.2</v>
      </c>
      <c r="V922" s="10" t="s">
        <v>113</v>
      </c>
      <c r="W922" s="10">
        <v>1937</v>
      </c>
      <c r="X922" s="10" t="s">
        <v>114</v>
      </c>
      <c r="Y922" s="10" t="s">
        <v>115</v>
      </c>
      <c r="Z922" s="12">
        <v>15</v>
      </c>
      <c r="AA922" s="13" t="s">
        <v>116</v>
      </c>
      <c r="AB922" s="8" t="s">
        <v>117</v>
      </c>
    </row>
    <row r="923" spans="1:28">
      <c r="A923" s="9" t="s">
        <v>227</v>
      </c>
      <c r="B923" s="8" t="s">
        <v>233</v>
      </c>
      <c r="C923" s="8" t="s">
        <v>152</v>
      </c>
      <c r="D923" s="8" t="s">
        <v>234</v>
      </c>
      <c r="I923" s="8">
        <v>10</v>
      </c>
      <c r="J923" s="20">
        <v>5.13</v>
      </c>
      <c r="L923" s="8">
        <v>32.5</v>
      </c>
      <c r="M923" s="8">
        <v>25.7</v>
      </c>
      <c r="P923" s="8">
        <v>6.46</v>
      </c>
      <c r="Q923" s="8">
        <v>88.2</v>
      </c>
      <c r="V923" s="10" t="s">
        <v>113</v>
      </c>
      <c r="W923" s="10">
        <v>1937</v>
      </c>
      <c r="X923" s="10" t="s">
        <v>114</v>
      </c>
      <c r="Y923" s="10" t="s">
        <v>115</v>
      </c>
      <c r="Z923" s="12">
        <v>15</v>
      </c>
      <c r="AA923" s="13" t="s">
        <v>116</v>
      </c>
      <c r="AB923" s="8" t="s">
        <v>117</v>
      </c>
    </row>
    <row r="924" spans="1:28">
      <c r="A924" s="9" t="s">
        <v>227</v>
      </c>
      <c r="B924" s="8" t="s">
        <v>233</v>
      </c>
      <c r="C924" s="8" t="s">
        <v>152</v>
      </c>
      <c r="D924" s="8" t="s">
        <v>234</v>
      </c>
      <c r="I924" s="8">
        <v>25</v>
      </c>
      <c r="J924" s="20">
        <v>6.4</v>
      </c>
      <c r="L924" s="8">
        <v>33.479999999999997</v>
      </c>
      <c r="M924" s="8">
        <v>26.32</v>
      </c>
      <c r="P924" s="8">
        <v>6.14</v>
      </c>
      <c r="Q924" s="8">
        <v>87.9</v>
      </c>
      <c r="V924" s="10" t="s">
        <v>113</v>
      </c>
      <c r="W924" s="10">
        <v>1937</v>
      </c>
      <c r="X924" s="10" t="s">
        <v>114</v>
      </c>
      <c r="Y924" s="10" t="s">
        <v>115</v>
      </c>
      <c r="Z924" s="12">
        <v>15</v>
      </c>
      <c r="AA924" s="13" t="s">
        <v>116</v>
      </c>
      <c r="AB924" s="8" t="s">
        <v>117</v>
      </c>
    </row>
    <row r="925" spans="1:28">
      <c r="A925" s="9" t="s">
        <v>227</v>
      </c>
      <c r="B925" s="8" t="s">
        <v>233</v>
      </c>
      <c r="C925" s="8" t="s">
        <v>152</v>
      </c>
      <c r="D925" s="8" t="s">
        <v>234</v>
      </c>
      <c r="I925" s="8">
        <v>40</v>
      </c>
      <c r="J925" s="20">
        <v>6.49</v>
      </c>
      <c r="L925" s="8">
        <v>0.8</v>
      </c>
      <c r="M925" s="8">
        <v>0.56000000000000005</v>
      </c>
      <c r="P925" s="8">
        <v>6.02</v>
      </c>
      <c r="Q925" s="8">
        <v>86.5</v>
      </c>
      <c r="V925" s="10" t="s">
        <v>113</v>
      </c>
      <c r="W925" s="10">
        <v>1937</v>
      </c>
      <c r="X925" s="10" t="s">
        <v>114</v>
      </c>
      <c r="Y925" s="10" t="s">
        <v>115</v>
      </c>
      <c r="Z925" s="12">
        <v>15</v>
      </c>
      <c r="AA925" s="13" t="s">
        <v>116</v>
      </c>
      <c r="AB925" s="8" t="s">
        <v>117</v>
      </c>
    </row>
    <row r="926" spans="1:28">
      <c r="A926" s="9" t="s">
        <v>227</v>
      </c>
      <c r="B926" s="8" t="s">
        <v>233</v>
      </c>
      <c r="C926" s="8" t="s">
        <v>152</v>
      </c>
      <c r="D926" s="8" t="s">
        <v>234</v>
      </c>
      <c r="I926" s="8">
        <v>75</v>
      </c>
      <c r="J926" s="20">
        <v>7.2</v>
      </c>
      <c r="L926" s="8">
        <v>34.450000000000003</v>
      </c>
      <c r="M926" s="8">
        <v>0.97</v>
      </c>
      <c r="P926" s="8">
        <v>5.52</v>
      </c>
      <c r="Q926" s="8">
        <v>81</v>
      </c>
      <c r="V926" s="10" t="s">
        <v>113</v>
      </c>
      <c r="W926" s="10">
        <v>1937</v>
      </c>
      <c r="X926" s="10" t="s">
        <v>114</v>
      </c>
      <c r="Y926" s="10" t="s">
        <v>115</v>
      </c>
      <c r="Z926" s="12">
        <v>15</v>
      </c>
      <c r="AA926" s="13" t="s">
        <v>116</v>
      </c>
      <c r="AB926" s="8" t="s">
        <v>117</v>
      </c>
    </row>
    <row r="927" spans="1:28">
      <c r="A927" s="9" t="s">
        <v>227</v>
      </c>
      <c r="B927" s="8" t="s">
        <v>233</v>
      </c>
      <c r="C927" s="8" t="s">
        <v>152</v>
      </c>
      <c r="D927" s="8" t="s">
        <v>234</v>
      </c>
      <c r="I927" s="8">
        <v>120</v>
      </c>
      <c r="J927" s="20">
        <v>7.13</v>
      </c>
      <c r="L927" s="8">
        <v>0.79</v>
      </c>
      <c r="M927" s="8">
        <v>27.26</v>
      </c>
      <c r="P927" s="8">
        <v>5.26</v>
      </c>
      <c r="Q927" s="8">
        <v>77.2</v>
      </c>
      <c r="V927" s="10" t="s">
        <v>113</v>
      </c>
      <c r="W927" s="10">
        <v>1937</v>
      </c>
      <c r="X927" s="10" t="s">
        <v>114</v>
      </c>
      <c r="Y927" s="10" t="s">
        <v>115</v>
      </c>
      <c r="Z927" s="12">
        <v>15</v>
      </c>
      <c r="AA927" s="13" t="s">
        <v>116</v>
      </c>
      <c r="AB927" s="8" t="s">
        <v>117</v>
      </c>
    </row>
    <row r="928" spans="1:28">
      <c r="A928" s="9" t="s">
        <v>235</v>
      </c>
      <c r="B928" s="8" t="s">
        <v>236</v>
      </c>
      <c r="C928" s="8" t="s">
        <v>155</v>
      </c>
      <c r="D928" s="8" t="s">
        <v>237</v>
      </c>
      <c r="I928" s="8">
        <v>1</v>
      </c>
      <c r="J928" s="20">
        <v>3.59</v>
      </c>
      <c r="L928" s="8">
        <v>31.42</v>
      </c>
      <c r="M928" s="8">
        <v>25</v>
      </c>
      <c r="P928" s="8">
        <v>6.84</v>
      </c>
      <c r="Q928" s="8">
        <v>90.4</v>
      </c>
      <c r="V928" s="10" t="s">
        <v>113</v>
      </c>
      <c r="W928" s="10">
        <v>1937</v>
      </c>
      <c r="X928" s="10" t="s">
        <v>114</v>
      </c>
      <c r="Y928" s="10" t="s">
        <v>115</v>
      </c>
      <c r="Z928" s="12">
        <v>15</v>
      </c>
      <c r="AA928" s="13" t="s">
        <v>116</v>
      </c>
      <c r="AB928" s="8" t="s">
        <v>117</v>
      </c>
    </row>
    <row r="929" spans="1:28">
      <c r="A929" s="9" t="s">
        <v>235</v>
      </c>
      <c r="B929" s="8" t="s">
        <v>236</v>
      </c>
      <c r="C929" s="8" t="s">
        <v>155</v>
      </c>
      <c r="D929" s="8" t="s">
        <v>237</v>
      </c>
      <c r="I929" s="8">
        <v>10</v>
      </c>
      <c r="J929" s="20">
        <v>3.93</v>
      </c>
      <c r="L929" s="8">
        <v>0.69</v>
      </c>
      <c r="M929" s="8">
        <v>0.19</v>
      </c>
      <c r="P929" s="8">
        <v>6.89</v>
      </c>
      <c r="Q929" s="8">
        <v>92</v>
      </c>
      <c r="V929" s="10" t="s">
        <v>113</v>
      </c>
      <c r="W929" s="10">
        <v>1937</v>
      </c>
      <c r="X929" s="10" t="s">
        <v>114</v>
      </c>
      <c r="Y929" s="10" t="s">
        <v>115</v>
      </c>
      <c r="Z929" s="12">
        <v>15</v>
      </c>
      <c r="AA929" s="13" t="s">
        <v>116</v>
      </c>
      <c r="AB929" s="8" t="s">
        <v>117</v>
      </c>
    </row>
    <row r="930" spans="1:28">
      <c r="A930" s="9" t="s">
        <v>235</v>
      </c>
      <c r="B930" s="8" t="s">
        <v>236</v>
      </c>
      <c r="C930" s="8" t="s">
        <v>155</v>
      </c>
      <c r="D930" s="8" t="s">
        <v>237</v>
      </c>
      <c r="I930" s="8">
        <v>25</v>
      </c>
      <c r="J930" s="20">
        <v>5.15</v>
      </c>
      <c r="L930" s="8">
        <v>33.369999999999997</v>
      </c>
      <c r="M930" s="8">
        <v>26.39</v>
      </c>
      <c r="P930" s="8">
        <v>6.68</v>
      </c>
      <c r="Q930" s="8">
        <v>93</v>
      </c>
      <c r="V930" s="10" t="s">
        <v>113</v>
      </c>
      <c r="W930" s="10">
        <v>1937</v>
      </c>
      <c r="X930" s="10" t="s">
        <v>114</v>
      </c>
      <c r="Y930" s="10" t="s">
        <v>115</v>
      </c>
      <c r="Z930" s="12">
        <v>15</v>
      </c>
      <c r="AA930" s="13" t="s">
        <v>116</v>
      </c>
      <c r="AB930" s="8" t="s">
        <v>117</v>
      </c>
    </row>
    <row r="931" spans="1:28">
      <c r="A931" s="9" t="s">
        <v>235</v>
      </c>
      <c r="B931" s="8" t="s">
        <v>236</v>
      </c>
      <c r="C931" s="8" t="s">
        <v>155</v>
      </c>
      <c r="D931" s="8" t="s">
        <v>237</v>
      </c>
      <c r="I931" s="8">
        <v>40</v>
      </c>
      <c r="J931" s="20">
        <v>5.26</v>
      </c>
      <c r="L931" s="8">
        <v>0.62</v>
      </c>
      <c r="M931" s="8">
        <v>0.57999999999999996</v>
      </c>
      <c r="P931" s="8">
        <v>6.68</v>
      </c>
      <c r="Q931" s="8">
        <v>93.3</v>
      </c>
      <c r="V931" s="10" t="s">
        <v>113</v>
      </c>
      <c r="W931" s="10">
        <v>1937</v>
      </c>
      <c r="X931" s="10" t="s">
        <v>114</v>
      </c>
      <c r="Y931" s="10" t="s">
        <v>115</v>
      </c>
      <c r="Z931" s="12">
        <v>15</v>
      </c>
      <c r="AA931" s="13" t="s">
        <v>116</v>
      </c>
      <c r="AB931" s="8" t="s">
        <v>117</v>
      </c>
    </row>
    <row r="932" spans="1:28">
      <c r="A932" s="9" t="s">
        <v>235</v>
      </c>
      <c r="B932" s="8" t="s">
        <v>236</v>
      </c>
      <c r="C932" s="8" t="s">
        <v>155</v>
      </c>
      <c r="D932" s="8" t="s">
        <v>237</v>
      </c>
      <c r="I932" s="8">
        <v>75</v>
      </c>
      <c r="J932" s="20">
        <v>5.7</v>
      </c>
      <c r="L932" s="8">
        <v>34.14</v>
      </c>
      <c r="M932" s="8">
        <v>0.94</v>
      </c>
      <c r="P932" s="8">
        <v>6.52</v>
      </c>
      <c r="Q932" s="8">
        <v>92.4</v>
      </c>
      <c r="V932" s="10" t="s">
        <v>113</v>
      </c>
      <c r="W932" s="10">
        <v>1937</v>
      </c>
      <c r="X932" s="10" t="s">
        <v>114</v>
      </c>
      <c r="Y932" s="10" t="s">
        <v>115</v>
      </c>
      <c r="Z932" s="12">
        <v>15</v>
      </c>
      <c r="AA932" s="13" t="s">
        <v>116</v>
      </c>
      <c r="AB932" s="8" t="s">
        <v>117</v>
      </c>
    </row>
    <row r="933" spans="1:28">
      <c r="A933" s="9" t="s">
        <v>235</v>
      </c>
      <c r="B933" s="8" t="s">
        <v>236</v>
      </c>
      <c r="C933" s="8" t="s">
        <v>155</v>
      </c>
      <c r="D933" s="8" t="s">
        <v>237</v>
      </c>
      <c r="I933" s="8">
        <v>120</v>
      </c>
      <c r="J933" s="20">
        <v>6.62</v>
      </c>
      <c r="L933" s="8">
        <v>0.79</v>
      </c>
      <c r="M933" s="8">
        <v>27.33</v>
      </c>
      <c r="P933" s="8">
        <v>5.78</v>
      </c>
      <c r="Q933" s="8">
        <v>84</v>
      </c>
      <c r="V933" s="10" t="s">
        <v>113</v>
      </c>
      <c r="W933" s="10">
        <v>1937</v>
      </c>
      <c r="X933" s="10" t="s">
        <v>114</v>
      </c>
      <c r="Y933" s="10" t="s">
        <v>115</v>
      </c>
      <c r="Z933" s="12">
        <v>15</v>
      </c>
      <c r="AA933" s="13" t="s">
        <v>116</v>
      </c>
      <c r="AB933" s="8" t="s">
        <v>117</v>
      </c>
    </row>
    <row r="934" spans="1:28">
      <c r="A934" s="9" t="s">
        <v>235</v>
      </c>
      <c r="B934" s="8" t="s">
        <v>236</v>
      </c>
      <c r="C934" s="8" t="s">
        <v>155</v>
      </c>
      <c r="D934" s="8" t="s">
        <v>237</v>
      </c>
      <c r="I934" s="8">
        <v>200</v>
      </c>
      <c r="J934" s="20">
        <v>6.67</v>
      </c>
      <c r="L934" s="8">
        <v>0.99</v>
      </c>
      <c r="M934" s="8">
        <v>0.48</v>
      </c>
      <c r="P934" s="8">
        <v>5.47</v>
      </c>
      <c r="Q934" s="8">
        <v>80</v>
      </c>
      <c r="V934" s="10" t="s">
        <v>113</v>
      </c>
      <c r="W934" s="10">
        <v>1937</v>
      </c>
      <c r="X934" s="10" t="s">
        <v>114</v>
      </c>
      <c r="Y934" s="10" t="s">
        <v>115</v>
      </c>
      <c r="Z934" s="12">
        <v>15</v>
      </c>
      <c r="AA934" s="13" t="s">
        <v>116</v>
      </c>
      <c r="AB934" s="8" t="s">
        <v>117</v>
      </c>
    </row>
    <row r="935" spans="1:28">
      <c r="A935" s="9" t="s">
        <v>235</v>
      </c>
      <c r="B935" s="8" t="s">
        <v>236</v>
      </c>
      <c r="C935" s="8" t="s">
        <v>155</v>
      </c>
      <c r="D935" s="8" t="s">
        <v>237</v>
      </c>
      <c r="I935" s="8">
        <v>275</v>
      </c>
      <c r="J935" s="20">
        <v>6.91</v>
      </c>
      <c r="L935" s="8">
        <v>35.049999999999997</v>
      </c>
      <c r="M935" s="8">
        <v>0.48</v>
      </c>
      <c r="P935" s="8">
        <v>5.68</v>
      </c>
      <c r="Q935" s="8">
        <v>83.2</v>
      </c>
      <c r="V935" s="10" t="s">
        <v>113</v>
      </c>
      <c r="W935" s="10">
        <v>1937</v>
      </c>
      <c r="X935" s="10" t="s">
        <v>114</v>
      </c>
      <c r="Y935" s="10" t="s">
        <v>115</v>
      </c>
      <c r="Z935" s="12">
        <v>15</v>
      </c>
      <c r="AA935" s="13" t="s">
        <v>116</v>
      </c>
      <c r="AB935" s="8" t="s">
        <v>117</v>
      </c>
    </row>
    <row r="936" spans="1:28">
      <c r="A936" s="9" t="s">
        <v>235</v>
      </c>
      <c r="B936" s="8" t="s">
        <v>238</v>
      </c>
      <c r="C936" s="8" t="s">
        <v>158</v>
      </c>
      <c r="D936" s="8" t="s">
        <v>239</v>
      </c>
      <c r="I936" s="8">
        <v>1</v>
      </c>
      <c r="J936" s="20">
        <v>3.38</v>
      </c>
      <c r="L936" s="8">
        <v>31.96</v>
      </c>
      <c r="M936" s="8">
        <v>25.45</v>
      </c>
      <c r="P936" s="8">
        <v>7.82</v>
      </c>
      <c r="Q936" s="8">
        <v>103.1</v>
      </c>
      <c r="V936" s="10" t="s">
        <v>113</v>
      </c>
      <c r="W936" s="10">
        <v>1937</v>
      </c>
      <c r="X936" s="10" t="s">
        <v>114</v>
      </c>
      <c r="Y936" s="10" t="s">
        <v>115</v>
      </c>
      <c r="Z936" s="12">
        <v>15</v>
      </c>
      <c r="AA936" s="13" t="s">
        <v>116</v>
      </c>
      <c r="AB936" s="8" t="s">
        <v>117</v>
      </c>
    </row>
    <row r="937" spans="1:28">
      <c r="A937" s="9" t="s">
        <v>235</v>
      </c>
      <c r="B937" s="8" t="s">
        <v>238</v>
      </c>
      <c r="C937" s="8" t="s">
        <v>158</v>
      </c>
      <c r="D937" s="8" t="s">
        <v>239</v>
      </c>
      <c r="I937" s="8">
        <v>10</v>
      </c>
      <c r="J937" s="20">
        <v>3.29</v>
      </c>
      <c r="L937" s="8">
        <v>32</v>
      </c>
      <c r="M937" s="8">
        <v>0.49</v>
      </c>
      <c r="P937" s="8">
        <v>7.16</v>
      </c>
      <c r="Q937" s="8">
        <v>94.5</v>
      </c>
      <c r="V937" s="10" t="s">
        <v>113</v>
      </c>
      <c r="W937" s="10">
        <v>1937</v>
      </c>
      <c r="X937" s="10" t="s">
        <v>114</v>
      </c>
      <c r="Y937" s="10" t="s">
        <v>115</v>
      </c>
      <c r="Z937" s="12">
        <v>15</v>
      </c>
      <c r="AA937" s="13" t="s">
        <v>116</v>
      </c>
      <c r="AB937" s="8" t="s">
        <v>117</v>
      </c>
    </row>
    <row r="938" spans="1:28">
      <c r="A938" s="9" t="s">
        <v>235</v>
      </c>
      <c r="B938" s="8" t="s">
        <v>238</v>
      </c>
      <c r="C938" s="8" t="s">
        <v>158</v>
      </c>
      <c r="D938" s="8" t="s">
        <v>239</v>
      </c>
      <c r="I938" s="8">
        <v>25</v>
      </c>
      <c r="J938" s="20">
        <v>5.13</v>
      </c>
      <c r="L938" s="8">
        <v>33.6</v>
      </c>
      <c r="M938" s="8" t="s">
        <v>18</v>
      </c>
      <c r="P938" s="8">
        <v>6.94</v>
      </c>
      <c r="Q938" s="8">
        <v>96.7</v>
      </c>
      <c r="V938" s="10" t="s">
        <v>113</v>
      </c>
      <c r="W938" s="10">
        <v>1937</v>
      </c>
      <c r="X938" s="10" t="s">
        <v>114</v>
      </c>
      <c r="Y938" s="10" t="s">
        <v>115</v>
      </c>
      <c r="Z938" s="12">
        <v>15</v>
      </c>
      <c r="AA938" s="13" t="s">
        <v>116</v>
      </c>
      <c r="AB938" s="8" t="s">
        <v>117</v>
      </c>
    </row>
    <row r="939" spans="1:28">
      <c r="A939" s="9" t="s">
        <v>235</v>
      </c>
      <c r="B939" s="8" t="s">
        <v>238</v>
      </c>
      <c r="C939" s="8" t="s">
        <v>158</v>
      </c>
      <c r="D939" s="8" t="s">
        <v>239</v>
      </c>
      <c r="I939" s="8">
        <v>40</v>
      </c>
      <c r="J939" s="20">
        <v>5.0599999999999996</v>
      </c>
      <c r="L939" s="8">
        <v>0.69</v>
      </c>
      <c r="M939" s="8">
        <v>26.65</v>
      </c>
      <c r="P939" s="8">
        <v>6.96</v>
      </c>
      <c r="Q939" s="8">
        <v>96.8</v>
      </c>
      <c r="V939" s="10" t="s">
        <v>113</v>
      </c>
      <c r="W939" s="10">
        <v>1937</v>
      </c>
      <c r="X939" s="10" t="s">
        <v>114</v>
      </c>
      <c r="Y939" s="10" t="s">
        <v>115</v>
      </c>
      <c r="Z939" s="12">
        <v>15</v>
      </c>
      <c r="AA939" s="13" t="s">
        <v>116</v>
      </c>
      <c r="AB939" s="8" t="s">
        <v>117</v>
      </c>
    </row>
    <row r="940" spans="1:28">
      <c r="A940" s="9" t="s">
        <v>235</v>
      </c>
      <c r="B940" s="8" t="s">
        <v>238</v>
      </c>
      <c r="C940" s="8" t="s">
        <v>158</v>
      </c>
      <c r="D940" s="8" t="s">
        <v>239</v>
      </c>
      <c r="I940" s="8">
        <v>75</v>
      </c>
      <c r="J940" s="20">
        <v>5.27</v>
      </c>
      <c r="L940" s="8">
        <v>0.98</v>
      </c>
      <c r="M940" s="8">
        <v>0.86</v>
      </c>
      <c r="P940" s="8">
        <v>6.76</v>
      </c>
      <c r="Q940" s="8">
        <v>94.9</v>
      </c>
      <c r="V940" s="10" t="s">
        <v>113</v>
      </c>
      <c r="W940" s="10">
        <v>1937</v>
      </c>
      <c r="X940" s="10" t="s">
        <v>114</v>
      </c>
      <c r="Y940" s="10" t="s">
        <v>115</v>
      </c>
      <c r="Z940" s="12">
        <v>15</v>
      </c>
      <c r="AA940" s="13" t="s">
        <v>116</v>
      </c>
      <c r="AB940" s="8" t="s">
        <v>117</v>
      </c>
    </row>
    <row r="941" spans="1:28">
      <c r="A941" s="9" t="s">
        <v>235</v>
      </c>
      <c r="B941" s="8" t="s">
        <v>238</v>
      </c>
      <c r="C941" s="8" t="s">
        <v>158</v>
      </c>
      <c r="D941" s="8" t="s">
        <v>239</v>
      </c>
      <c r="I941" s="8">
        <v>150</v>
      </c>
      <c r="J941" s="20">
        <v>6.24</v>
      </c>
      <c r="L941" s="8">
        <v>34.72</v>
      </c>
      <c r="M941" s="8">
        <v>27.32</v>
      </c>
      <c r="P941" s="8">
        <v>6.56</v>
      </c>
      <c r="Q941" s="8">
        <v>94.5</v>
      </c>
      <c r="V941" s="10" t="s">
        <v>113</v>
      </c>
      <c r="W941" s="10">
        <v>1937</v>
      </c>
      <c r="X941" s="10" t="s">
        <v>114</v>
      </c>
      <c r="Y941" s="10" t="s">
        <v>115</v>
      </c>
      <c r="Z941" s="12">
        <v>15</v>
      </c>
      <c r="AA941" s="13" t="s">
        <v>116</v>
      </c>
      <c r="AB941" s="8" t="s">
        <v>117</v>
      </c>
    </row>
    <row r="942" spans="1:28">
      <c r="A942" s="9" t="s">
        <v>235</v>
      </c>
      <c r="B942" s="8" t="s">
        <v>238</v>
      </c>
      <c r="C942" s="8" t="s">
        <v>158</v>
      </c>
      <c r="D942" s="8" t="s">
        <v>239</v>
      </c>
      <c r="I942" s="8">
        <v>240</v>
      </c>
      <c r="J942" s="20">
        <v>6.67</v>
      </c>
      <c r="L942" s="8">
        <v>0.83</v>
      </c>
      <c r="M942" s="8">
        <v>0.35</v>
      </c>
      <c r="P942" s="8">
        <v>6.26</v>
      </c>
      <c r="Q942" s="8">
        <v>91.3</v>
      </c>
      <c r="V942" s="10" t="s">
        <v>113</v>
      </c>
      <c r="W942" s="10">
        <v>1937</v>
      </c>
      <c r="X942" s="10" t="s">
        <v>114</v>
      </c>
      <c r="Y942" s="10" t="s">
        <v>115</v>
      </c>
      <c r="Z942" s="12">
        <v>15</v>
      </c>
      <c r="AA942" s="13" t="s">
        <v>116</v>
      </c>
      <c r="AB942" s="8" t="s">
        <v>117</v>
      </c>
    </row>
    <row r="943" spans="1:28">
      <c r="A943" s="9" t="s">
        <v>235</v>
      </c>
      <c r="B943" s="8" t="s">
        <v>238</v>
      </c>
      <c r="C943" s="8" t="s">
        <v>158</v>
      </c>
      <c r="D943" s="8" t="s">
        <v>239</v>
      </c>
      <c r="I943" s="8">
        <v>320</v>
      </c>
      <c r="J943" s="20">
        <v>6.74</v>
      </c>
      <c r="L943" s="8">
        <v>35.08</v>
      </c>
      <c r="M943" s="8">
        <v>0.54</v>
      </c>
      <c r="P943" s="8">
        <v>5.63</v>
      </c>
      <c r="Q943" s="8">
        <v>82.2</v>
      </c>
      <c r="V943" s="10" t="s">
        <v>113</v>
      </c>
      <c r="W943" s="10">
        <v>1937</v>
      </c>
      <c r="X943" s="10" t="s">
        <v>114</v>
      </c>
      <c r="Y943" s="10" t="s">
        <v>115</v>
      </c>
      <c r="Z943" s="12">
        <v>15</v>
      </c>
      <c r="AA943" s="13" t="s">
        <v>116</v>
      </c>
      <c r="AB943" s="8" t="s">
        <v>117</v>
      </c>
    </row>
    <row r="944" spans="1:28">
      <c r="A944" s="9" t="s">
        <v>235</v>
      </c>
      <c r="B944" s="8" t="s">
        <v>238</v>
      </c>
      <c r="C944" s="8" t="s">
        <v>158</v>
      </c>
      <c r="D944" s="8" t="s">
        <v>239</v>
      </c>
      <c r="I944" s="8">
        <v>400</v>
      </c>
      <c r="J944" s="20">
        <v>6.69</v>
      </c>
      <c r="L944" s="8">
        <v>0.12</v>
      </c>
      <c r="M944" s="8">
        <v>0.56999999999999995</v>
      </c>
      <c r="P944" s="8">
        <v>5.49</v>
      </c>
      <c r="Q944" s="8">
        <v>80.599999999999994</v>
      </c>
      <c r="V944" s="10" t="s">
        <v>113</v>
      </c>
      <c r="W944" s="10">
        <v>1937</v>
      </c>
      <c r="X944" s="10" t="s">
        <v>114</v>
      </c>
      <c r="Y944" s="10" t="s">
        <v>115</v>
      </c>
      <c r="Z944" s="12">
        <v>15</v>
      </c>
      <c r="AA944" s="13" t="s">
        <v>116</v>
      </c>
      <c r="AB944" s="8" t="s">
        <v>117</v>
      </c>
    </row>
    <row r="945" spans="1:28">
      <c r="A945" s="9" t="s">
        <v>240</v>
      </c>
      <c r="B945" s="8" t="s">
        <v>241</v>
      </c>
      <c r="C945" s="8" t="s">
        <v>137</v>
      </c>
      <c r="D945" s="8" t="s">
        <v>242</v>
      </c>
      <c r="I945" s="8">
        <v>1</v>
      </c>
      <c r="J945" s="20">
        <v>0.75</v>
      </c>
      <c r="L945" s="8">
        <v>29.88</v>
      </c>
      <c r="M945" s="8">
        <v>23.98</v>
      </c>
      <c r="P945" s="8">
        <v>7.52</v>
      </c>
      <c r="Q945" s="8">
        <v>91.5</v>
      </c>
      <c r="V945" s="10" t="s">
        <v>113</v>
      </c>
      <c r="W945" s="10">
        <v>1937</v>
      </c>
      <c r="X945" s="10" t="s">
        <v>114</v>
      </c>
      <c r="Y945" s="10" t="s">
        <v>115</v>
      </c>
      <c r="Z945" s="12">
        <v>15</v>
      </c>
      <c r="AA945" s="13" t="s">
        <v>116</v>
      </c>
      <c r="AB945" s="8" t="s">
        <v>117</v>
      </c>
    </row>
    <row r="946" spans="1:28">
      <c r="A946" s="9" t="s">
        <v>240</v>
      </c>
      <c r="B946" s="8" t="s">
        <v>241</v>
      </c>
      <c r="C946" s="8" t="s">
        <v>137</v>
      </c>
      <c r="D946" s="8" t="s">
        <v>242</v>
      </c>
      <c r="I946" s="8">
        <v>10</v>
      </c>
      <c r="J946" s="20">
        <v>2.2999999999999998</v>
      </c>
      <c r="L946" s="8">
        <v>30.79</v>
      </c>
      <c r="M946" s="8">
        <v>24.6</v>
      </c>
      <c r="P946" s="8">
        <v>6.69</v>
      </c>
      <c r="Q946" s="8">
        <v>85.4</v>
      </c>
      <c r="V946" s="10" t="s">
        <v>113</v>
      </c>
      <c r="W946" s="10">
        <v>1937</v>
      </c>
      <c r="X946" s="10" t="s">
        <v>114</v>
      </c>
      <c r="Y946" s="10" t="s">
        <v>115</v>
      </c>
      <c r="Z946" s="12">
        <v>15</v>
      </c>
      <c r="AA946" s="13" t="s">
        <v>116</v>
      </c>
      <c r="AB946" s="8" t="s">
        <v>117</v>
      </c>
    </row>
    <row r="947" spans="1:28">
      <c r="A947" s="9" t="s">
        <v>240</v>
      </c>
      <c r="B947" s="8" t="s">
        <v>241</v>
      </c>
      <c r="C947" s="8" t="s">
        <v>137</v>
      </c>
      <c r="D947" s="8" t="s">
        <v>242</v>
      </c>
      <c r="I947" s="8">
        <v>25</v>
      </c>
      <c r="J947" s="20">
        <v>5.71</v>
      </c>
      <c r="L947" s="8">
        <v>32.56</v>
      </c>
      <c r="M947" s="8">
        <v>25.68</v>
      </c>
      <c r="P947" s="8">
        <v>4.92</v>
      </c>
      <c r="Q947" s="8">
        <v>69</v>
      </c>
      <c r="V947" s="10" t="s">
        <v>113</v>
      </c>
      <c r="W947" s="10">
        <v>1937</v>
      </c>
      <c r="X947" s="10" t="s">
        <v>114</v>
      </c>
      <c r="Y947" s="10" t="s">
        <v>115</v>
      </c>
      <c r="Z947" s="12">
        <v>15</v>
      </c>
      <c r="AA947" s="13" t="s">
        <v>116</v>
      </c>
      <c r="AB947" s="8" t="s">
        <v>117</v>
      </c>
    </row>
    <row r="948" spans="1:28">
      <c r="A948" s="9" t="s">
        <v>240</v>
      </c>
      <c r="B948" s="8" t="s">
        <v>241</v>
      </c>
      <c r="C948" s="8" t="s">
        <v>137</v>
      </c>
      <c r="D948" s="8" t="s">
        <v>242</v>
      </c>
      <c r="I948" s="8">
        <v>40</v>
      </c>
      <c r="J948" s="20">
        <v>6.41</v>
      </c>
      <c r="L948" s="8">
        <v>0.81</v>
      </c>
      <c r="M948" s="8">
        <v>0.79</v>
      </c>
      <c r="P948" s="8">
        <v>4.75</v>
      </c>
      <c r="Q948" s="8">
        <v>68</v>
      </c>
      <c r="V948" s="10" t="s">
        <v>113</v>
      </c>
      <c r="W948" s="10">
        <v>1937</v>
      </c>
      <c r="X948" s="10" t="s">
        <v>114</v>
      </c>
      <c r="Y948" s="10" t="s">
        <v>115</v>
      </c>
      <c r="Z948" s="12">
        <v>15</v>
      </c>
      <c r="AA948" s="13" t="s">
        <v>116</v>
      </c>
      <c r="AB948" s="8" t="s">
        <v>117</v>
      </c>
    </row>
    <row r="949" spans="1:28">
      <c r="A949" s="9" t="s">
        <v>240</v>
      </c>
      <c r="B949" s="8" t="s">
        <v>241</v>
      </c>
      <c r="C949" s="8" t="s">
        <v>137</v>
      </c>
      <c r="D949" s="8" t="s">
        <v>242</v>
      </c>
      <c r="I949" s="8">
        <v>75</v>
      </c>
      <c r="J949" s="20">
        <v>7.61</v>
      </c>
      <c r="L949" s="8">
        <v>33.26</v>
      </c>
      <c r="M949" s="8">
        <v>0.98</v>
      </c>
      <c r="P949" s="8">
        <v>4.3099999999999996</v>
      </c>
      <c r="Q949" s="8">
        <v>63.2</v>
      </c>
      <c r="V949" s="10" t="s">
        <v>113</v>
      </c>
      <c r="W949" s="10">
        <v>1937</v>
      </c>
      <c r="X949" s="10" t="s">
        <v>114</v>
      </c>
      <c r="Y949" s="10" t="s">
        <v>115</v>
      </c>
      <c r="Z949" s="12">
        <v>15</v>
      </c>
      <c r="AA949" s="13" t="s">
        <v>116</v>
      </c>
      <c r="AB949" s="8" t="s">
        <v>117</v>
      </c>
    </row>
    <row r="950" spans="1:28">
      <c r="A950" s="9" t="s">
        <v>240</v>
      </c>
      <c r="B950" s="8" t="s">
        <v>241</v>
      </c>
      <c r="C950" s="8" t="s">
        <v>137</v>
      </c>
      <c r="D950" s="8" t="s">
        <v>242</v>
      </c>
      <c r="I950" s="8">
        <v>95</v>
      </c>
      <c r="J950" s="20">
        <v>7.86</v>
      </c>
      <c r="L950" s="8">
        <v>0.31</v>
      </c>
      <c r="M950" s="8">
        <v>0.99</v>
      </c>
      <c r="P950" s="8">
        <v>4.1500000000000004</v>
      </c>
      <c r="Q950" s="8">
        <v>61.1</v>
      </c>
      <c r="V950" s="10" t="s">
        <v>113</v>
      </c>
      <c r="W950" s="10">
        <v>1937</v>
      </c>
      <c r="X950" s="10" t="s">
        <v>114</v>
      </c>
      <c r="Y950" s="10" t="s">
        <v>115</v>
      </c>
      <c r="Z950" s="12">
        <v>15</v>
      </c>
      <c r="AA950" s="13" t="s">
        <v>116</v>
      </c>
      <c r="AB950" s="8" t="s">
        <v>117</v>
      </c>
    </row>
    <row r="951" spans="1:28">
      <c r="A951" s="9" t="s">
        <v>240</v>
      </c>
      <c r="B951" s="8" t="s">
        <v>243</v>
      </c>
      <c r="C951" s="8" t="s">
        <v>133</v>
      </c>
      <c r="D951" s="8" t="s">
        <v>244</v>
      </c>
      <c r="I951" s="8">
        <v>1</v>
      </c>
      <c r="J951" s="20">
        <v>0.27</v>
      </c>
      <c r="L951" s="8">
        <v>28.93</v>
      </c>
      <c r="M951" s="8">
        <v>23.23</v>
      </c>
      <c r="P951" s="8">
        <v>7.57</v>
      </c>
      <c r="Q951" s="8">
        <v>90.5</v>
      </c>
      <c r="V951" s="10" t="s">
        <v>113</v>
      </c>
      <c r="W951" s="10">
        <v>1937</v>
      </c>
      <c r="X951" s="10" t="s">
        <v>114</v>
      </c>
      <c r="Y951" s="10" t="s">
        <v>115</v>
      </c>
      <c r="Z951" s="12">
        <v>15</v>
      </c>
      <c r="AA951" s="13" t="s">
        <v>116</v>
      </c>
      <c r="AB951" s="8" t="s">
        <v>117</v>
      </c>
    </row>
    <row r="952" spans="1:28">
      <c r="A952" s="9" t="s">
        <v>240</v>
      </c>
      <c r="B952" s="8" t="s">
        <v>243</v>
      </c>
      <c r="C952" s="8" t="s">
        <v>133</v>
      </c>
      <c r="D952" s="8" t="s">
        <v>244</v>
      </c>
      <c r="I952" s="8">
        <v>10</v>
      </c>
      <c r="J952" s="20">
        <v>1.92</v>
      </c>
      <c r="L952" s="8">
        <v>30.62</v>
      </c>
      <c r="M952" s="8">
        <v>24.5</v>
      </c>
      <c r="P952" s="8">
        <v>6.61</v>
      </c>
      <c r="Q952" s="8">
        <v>83.4</v>
      </c>
      <c r="V952" s="10" t="s">
        <v>113</v>
      </c>
      <c r="W952" s="10">
        <v>1937</v>
      </c>
      <c r="X952" s="10" t="s">
        <v>114</v>
      </c>
      <c r="Y952" s="10" t="s">
        <v>115</v>
      </c>
      <c r="Z952" s="12">
        <v>15</v>
      </c>
      <c r="AA952" s="13" t="s">
        <v>116</v>
      </c>
      <c r="AB952" s="8" t="s">
        <v>117</v>
      </c>
    </row>
    <row r="953" spans="1:28">
      <c r="A953" s="9" t="s">
        <v>240</v>
      </c>
      <c r="B953" s="8" t="s">
        <v>243</v>
      </c>
      <c r="C953" s="8" t="s">
        <v>133</v>
      </c>
      <c r="D953" s="8" t="s">
        <v>244</v>
      </c>
      <c r="I953" s="8">
        <v>25</v>
      </c>
      <c r="J953" s="20">
        <v>5.57</v>
      </c>
      <c r="L953" s="8">
        <v>32.5</v>
      </c>
      <c r="M953" s="8">
        <v>25.65</v>
      </c>
      <c r="P953" s="8">
        <v>3.8</v>
      </c>
      <c r="Q953" s="8">
        <v>53</v>
      </c>
      <c r="V953" s="10" t="s">
        <v>113</v>
      </c>
      <c r="W953" s="10">
        <v>1937</v>
      </c>
      <c r="X953" s="10" t="s">
        <v>114</v>
      </c>
      <c r="Y953" s="10" t="s">
        <v>115</v>
      </c>
      <c r="Z953" s="12">
        <v>15</v>
      </c>
      <c r="AA953" s="13" t="s">
        <v>116</v>
      </c>
      <c r="AB953" s="8" t="s">
        <v>117</v>
      </c>
    </row>
    <row r="954" spans="1:28">
      <c r="A954" s="9" t="s">
        <v>240</v>
      </c>
      <c r="B954" s="8" t="s">
        <v>243</v>
      </c>
      <c r="C954" s="8" t="s">
        <v>133</v>
      </c>
      <c r="D954" s="8" t="s">
        <v>244</v>
      </c>
      <c r="I954" s="8">
        <v>40</v>
      </c>
      <c r="J954" s="20">
        <v>6.5</v>
      </c>
      <c r="L954" s="8">
        <v>0.83</v>
      </c>
      <c r="M954" s="8">
        <v>0.8</v>
      </c>
      <c r="P954" s="8">
        <v>3.28</v>
      </c>
      <c r="Q954" s="8">
        <v>46.9</v>
      </c>
      <c r="V954" s="10" t="s">
        <v>113</v>
      </c>
      <c r="W954" s="10">
        <v>1937</v>
      </c>
      <c r="X954" s="10" t="s">
        <v>114</v>
      </c>
      <c r="Y954" s="10" t="s">
        <v>115</v>
      </c>
      <c r="Z954" s="12">
        <v>15</v>
      </c>
      <c r="AA954" s="13" t="s">
        <v>116</v>
      </c>
      <c r="AB954" s="8" t="s">
        <v>117</v>
      </c>
    </row>
    <row r="955" spans="1:28">
      <c r="A955" s="9" t="s">
        <v>240</v>
      </c>
      <c r="B955" s="8" t="s">
        <v>243</v>
      </c>
      <c r="C955" s="8" t="s">
        <v>133</v>
      </c>
      <c r="D955" s="8" t="s">
        <v>244</v>
      </c>
      <c r="I955" s="8">
        <v>65</v>
      </c>
      <c r="J955" s="20">
        <v>6.81</v>
      </c>
      <c r="L955" s="8">
        <v>0.97</v>
      </c>
      <c r="M955" s="8">
        <v>0.87</v>
      </c>
      <c r="P955" s="8">
        <v>3.09</v>
      </c>
      <c r="Q955" s="8">
        <v>44.5</v>
      </c>
      <c r="V955" s="10" t="s">
        <v>113</v>
      </c>
      <c r="W955" s="10">
        <v>1937</v>
      </c>
      <c r="X955" s="10" t="s">
        <v>114</v>
      </c>
      <c r="Y955" s="10" t="s">
        <v>115</v>
      </c>
      <c r="Z955" s="12">
        <v>15</v>
      </c>
      <c r="AA955" s="13" t="s">
        <v>116</v>
      </c>
      <c r="AB955" s="8" t="s">
        <v>117</v>
      </c>
    </row>
    <row r="956" spans="1:28">
      <c r="A956" s="9" t="s">
        <v>240</v>
      </c>
      <c r="B956" s="8" t="s">
        <v>245</v>
      </c>
      <c r="C956" s="8" t="s">
        <v>130</v>
      </c>
      <c r="D956" s="8" t="s">
        <v>246</v>
      </c>
      <c r="I956" s="8">
        <v>1</v>
      </c>
      <c r="J956" s="20">
        <v>0.61</v>
      </c>
      <c r="L956" s="8">
        <v>27.59</v>
      </c>
      <c r="M956" s="8">
        <v>22.15</v>
      </c>
      <c r="P956" s="8">
        <v>22.15</v>
      </c>
      <c r="Q956" s="8">
        <v>6.74</v>
      </c>
      <c r="V956" s="10" t="s">
        <v>113</v>
      </c>
      <c r="W956" s="10">
        <v>1937</v>
      </c>
      <c r="X956" s="10" t="s">
        <v>114</v>
      </c>
      <c r="Y956" s="10" t="s">
        <v>115</v>
      </c>
      <c r="Z956" s="12">
        <v>15</v>
      </c>
      <c r="AA956" s="13" t="s">
        <v>116</v>
      </c>
      <c r="AB956" s="8" t="s">
        <v>117</v>
      </c>
    </row>
    <row r="957" spans="1:28">
      <c r="A957" s="9" t="s">
        <v>240</v>
      </c>
      <c r="B957" s="8" t="s">
        <v>245</v>
      </c>
      <c r="C957" s="8" t="s">
        <v>130</v>
      </c>
      <c r="D957" s="8" t="s">
        <v>246</v>
      </c>
      <c r="I957" s="8">
        <v>10</v>
      </c>
      <c r="J957" s="20">
        <v>1.82</v>
      </c>
      <c r="L957" s="8">
        <v>30.35</v>
      </c>
      <c r="M957" s="8">
        <v>24.3</v>
      </c>
      <c r="P957" s="8">
        <v>24.3</v>
      </c>
      <c r="Q957" s="8">
        <v>6.39</v>
      </c>
      <c r="V957" s="10" t="s">
        <v>113</v>
      </c>
      <c r="W957" s="10">
        <v>1937</v>
      </c>
      <c r="X957" s="10" t="s">
        <v>114</v>
      </c>
      <c r="Y957" s="10" t="s">
        <v>115</v>
      </c>
      <c r="Z957" s="12">
        <v>15</v>
      </c>
      <c r="AA957" s="13" t="s">
        <v>116</v>
      </c>
      <c r="AB957" s="8" t="s">
        <v>117</v>
      </c>
    </row>
    <row r="958" spans="1:28">
      <c r="A958" s="9" t="s">
        <v>240</v>
      </c>
      <c r="B958" s="8" t="s">
        <v>245</v>
      </c>
      <c r="C958" s="8" t="s">
        <v>130</v>
      </c>
      <c r="D958" s="8" t="s">
        <v>246</v>
      </c>
      <c r="I958" s="8">
        <v>20</v>
      </c>
      <c r="J958" s="20">
        <v>3.47</v>
      </c>
      <c r="L958" s="8">
        <v>31.62</v>
      </c>
      <c r="M958" s="8">
        <v>31.62</v>
      </c>
      <c r="P958" s="8">
        <v>25.17</v>
      </c>
      <c r="Q958" s="8">
        <v>3.68</v>
      </c>
      <c r="V958" s="10" t="s">
        <v>113</v>
      </c>
      <c r="W958" s="10">
        <v>1937</v>
      </c>
      <c r="X958" s="10" t="s">
        <v>114</v>
      </c>
      <c r="Y958" s="10" t="s">
        <v>115</v>
      </c>
      <c r="Z958" s="12">
        <v>15</v>
      </c>
      <c r="AA958" s="13" t="s">
        <v>116</v>
      </c>
      <c r="AB958" s="8" t="s">
        <v>117</v>
      </c>
    </row>
    <row r="959" spans="1:28">
      <c r="A959" s="9" t="s">
        <v>240</v>
      </c>
      <c r="B959" s="8" t="s">
        <v>247</v>
      </c>
      <c r="C959" s="8" t="s">
        <v>127</v>
      </c>
      <c r="D959" s="8" t="s">
        <v>248</v>
      </c>
      <c r="I959" s="8">
        <v>1</v>
      </c>
      <c r="J959" s="20">
        <v>0.22</v>
      </c>
      <c r="L959" s="8">
        <v>28.95</v>
      </c>
      <c r="M959" s="8">
        <v>23.24</v>
      </c>
      <c r="P959" s="8">
        <v>7.84</v>
      </c>
      <c r="Q959" s="8">
        <v>93.5</v>
      </c>
      <c r="V959" s="10" t="s">
        <v>113</v>
      </c>
      <c r="W959" s="10">
        <v>1937</v>
      </c>
      <c r="X959" s="10" t="s">
        <v>114</v>
      </c>
      <c r="Y959" s="10" t="s">
        <v>115</v>
      </c>
      <c r="Z959" s="12">
        <v>15</v>
      </c>
      <c r="AA959" s="13" t="s">
        <v>116</v>
      </c>
      <c r="AB959" s="8" t="s">
        <v>117</v>
      </c>
    </row>
    <row r="960" spans="1:28">
      <c r="A960" s="9" t="s">
        <v>240</v>
      </c>
      <c r="B960" s="8" t="s">
        <v>247</v>
      </c>
      <c r="C960" s="8" t="s">
        <v>127</v>
      </c>
      <c r="D960" s="8" t="s">
        <v>248</v>
      </c>
      <c r="I960" s="8">
        <v>10</v>
      </c>
      <c r="J960" s="20">
        <v>0.76</v>
      </c>
      <c r="L960" s="8">
        <v>29.65</v>
      </c>
      <c r="M960" s="8">
        <v>0.79</v>
      </c>
      <c r="P960" s="8">
        <v>7.36</v>
      </c>
      <c r="Q960" s="8">
        <v>89.4</v>
      </c>
      <c r="V960" s="10" t="s">
        <v>113</v>
      </c>
      <c r="W960" s="10">
        <v>1937</v>
      </c>
      <c r="X960" s="10" t="s">
        <v>114</v>
      </c>
      <c r="Y960" s="10" t="s">
        <v>115</v>
      </c>
      <c r="Z960" s="12">
        <v>15</v>
      </c>
      <c r="AA960" s="13" t="s">
        <v>116</v>
      </c>
      <c r="AB960" s="8" t="s">
        <v>117</v>
      </c>
    </row>
    <row r="961" spans="1:28">
      <c r="A961" s="9" t="s">
        <v>240</v>
      </c>
      <c r="B961" s="8" t="s">
        <v>247</v>
      </c>
      <c r="C961" s="8" t="s">
        <v>127</v>
      </c>
      <c r="D961" s="8" t="s">
        <v>248</v>
      </c>
      <c r="I961" s="8">
        <v>25</v>
      </c>
      <c r="J961" s="20">
        <v>4.07</v>
      </c>
      <c r="L961" s="8">
        <v>31.89</v>
      </c>
      <c r="M961" s="8">
        <v>25.33</v>
      </c>
      <c r="P961" s="8">
        <v>4.6900000000000004</v>
      </c>
      <c r="Q961" s="8">
        <v>62.8</v>
      </c>
      <c r="V961" s="10" t="s">
        <v>113</v>
      </c>
      <c r="W961" s="10">
        <v>1937</v>
      </c>
      <c r="X961" s="10" t="s">
        <v>114</v>
      </c>
      <c r="Y961" s="10" t="s">
        <v>115</v>
      </c>
      <c r="Z961" s="12">
        <v>15</v>
      </c>
      <c r="AA961" s="13" t="s">
        <v>116</v>
      </c>
      <c r="AB961" s="8" t="s">
        <v>117</v>
      </c>
    </row>
    <row r="962" spans="1:28">
      <c r="A962" s="9" t="s">
        <v>240</v>
      </c>
      <c r="B962" s="8" t="s">
        <v>247</v>
      </c>
      <c r="C962" s="8" t="s">
        <v>127</v>
      </c>
      <c r="D962" s="8" t="s">
        <v>248</v>
      </c>
      <c r="I962" s="8">
        <v>40</v>
      </c>
      <c r="J962" s="20">
        <v>5.7</v>
      </c>
      <c r="L962" s="8">
        <v>32.520000000000003</v>
      </c>
      <c r="M962" s="8">
        <v>0.66</v>
      </c>
      <c r="P962" s="8">
        <v>3.07</v>
      </c>
      <c r="Q962" s="8">
        <v>43.1</v>
      </c>
      <c r="V962" s="10" t="s">
        <v>113</v>
      </c>
      <c r="W962" s="10">
        <v>1937</v>
      </c>
      <c r="X962" s="10" t="s">
        <v>114</v>
      </c>
      <c r="Y962" s="10" t="s">
        <v>115</v>
      </c>
      <c r="Z962" s="12">
        <v>15</v>
      </c>
      <c r="AA962" s="13" t="s">
        <v>116</v>
      </c>
      <c r="AB962" s="8" t="s">
        <v>117</v>
      </c>
    </row>
    <row r="963" spans="1:28">
      <c r="A963" s="9" t="s">
        <v>240</v>
      </c>
      <c r="B963" s="8" t="s">
        <v>247</v>
      </c>
      <c r="C963" s="8" t="s">
        <v>127</v>
      </c>
      <c r="D963" s="8" t="s">
        <v>248</v>
      </c>
      <c r="I963" s="8">
        <v>75</v>
      </c>
      <c r="J963" s="20">
        <v>6.75</v>
      </c>
      <c r="L963" s="8">
        <v>33.04</v>
      </c>
      <c r="M963" s="8">
        <v>0.93</v>
      </c>
      <c r="P963" s="8">
        <v>1.6</v>
      </c>
      <c r="Q963" s="8">
        <v>23</v>
      </c>
      <c r="V963" s="10" t="s">
        <v>113</v>
      </c>
      <c r="W963" s="10">
        <v>1937</v>
      </c>
      <c r="X963" s="10" t="s">
        <v>114</v>
      </c>
      <c r="Y963" s="10" t="s">
        <v>115</v>
      </c>
      <c r="Z963" s="12">
        <v>15</v>
      </c>
      <c r="AA963" s="13" t="s">
        <v>116</v>
      </c>
      <c r="AB963" s="8" t="s">
        <v>117</v>
      </c>
    </row>
    <row r="964" spans="1:28">
      <c r="A964" s="9" t="s">
        <v>240</v>
      </c>
      <c r="B964" s="8" t="s">
        <v>247</v>
      </c>
      <c r="C964" s="8" t="s">
        <v>127</v>
      </c>
      <c r="D964" s="8" t="s">
        <v>248</v>
      </c>
      <c r="I964" s="8">
        <v>100</v>
      </c>
      <c r="J964" s="20">
        <v>6.65</v>
      </c>
      <c r="L964" s="8">
        <v>0.08</v>
      </c>
      <c r="M964" s="8">
        <v>0.98</v>
      </c>
      <c r="P964" s="8">
        <v>0.92</v>
      </c>
      <c r="Q964" s="8">
        <v>13.2</v>
      </c>
      <c r="V964" s="10" t="s">
        <v>113</v>
      </c>
      <c r="W964" s="10">
        <v>1937</v>
      </c>
      <c r="X964" s="10" t="s">
        <v>114</v>
      </c>
      <c r="Y964" s="10" t="s">
        <v>115</v>
      </c>
      <c r="Z964" s="12">
        <v>15</v>
      </c>
      <c r="AA964" s="13" t="s">
        <v>116</v>
      </c>
      <c r="AB964" s="8" t="s">
        <v>117</v>
      </c>
    </row>
    <row r="965" spans="1:28">
      <c r="A965" s="9" t="s">
        <v>240</v>
      </c>
      <c r="B965" s="8" t="s">
        <v>180</v>
      </c>
      <c r="C965" s="8" t="s">
        <v>120</v>
      </c>
      <c r="D965" s="8" t="s">
        <v>249</v>
      </c>
      <c r="I965" s="8">
        <v>1</v>
      </c>
      <c r="J965" s="20">
        <v>0.53</v>
      </c>
      <c r="L965" s="8">
        <v>29.43</v>
      </c>
      <c r="M965" s="8">
        <v>23.63</v>
      </c>
      <c r="P965" s="8">
        <v>7.71</v>
      </c>
      <c r="Q965" s="8">
        <v>93.3</v>
      </c>
      <c r="V965" s="10" t="s">
        <v>113</v>
      </c>
      <c r="W965" s="10">
        <v>1937</v>
      </c>
      <c r="X965" s="10" t="s">
        <v>114</v>
      </c>
      <c r="Y965" s="10" t="s">
        <v>115</v>
      </c>
      <c r="Z965" s="12">
        <v>15</v>
      </c>
      <c r="AA965" s="13" t="s">
        <v>116</v>
      </c>
      <c r="AB965" s="8" t="s">
        <v>117</v>
      </c>
    </row>
    <row r="966" spans="1:28">
      <c r="A966" s="9" t="s">
        <v>240</v>
      </c>
      <c r="B966" s="8" t="s">
        <v>180</v>
      </c>
      <c r="C966" s="8" t="s">
        <v>120</v>
      </c>
      <c r="D966" s="8" t="s">
        <v>249</v>
      </c>
      <c r="I966" s="8">
        <v>10</v>
      </c>
      <c r="J966" s="20">
        <v>0.98</v>
      </c>
      <c r="L966" s="8">
        <v>0.83</v>
      </c>
      <c r="M966" s="8">
        <v>0.93</v>
      </c>
      <c r="P966" s="8">
        <v>7.32</v>
      </c>
      <c r="Q966" s="8">
        <v>89.6</v>
      </c>
      <c r="V966" s="10" t="s">
        <v>113</v>
      </c>
      <c r="W966" s="10">
        <v>1937</v>
      </c>
      <c r="X966" s="10" t="s">
        <v>114</v>
      </c>
      <c r="Y966" s="10" t="s">
        <v>115</v>
      </c>
      <c r="Z966" s="12">
        <v>15</v>
      </c>
      <c r="AA966" s="13" t="s">
        <v>116</v>
      </c>
      <c r="AB966" s="8" t="s">
        <v>117</v>
      </c>
    </row>
    <row r="967" spans="1:28">
      <c r="A967" s="9" t="s">
        <v>240</v>
      </c>
      <c r="B967" s="8" t="s">
        <v>180</v>
      </c>
      <c r="C967" s="8" t="s">
        <v>120</v>
      </c>
      <c r="D967" s="8" t="s">
        <v>249</v>
      </c>
      <c r="I967" s="8">
        <v>25</v>
      </c>
      <c r="J967" s="20">
        <v>4.34</v>
      </c>
      <c r="L967" s="8">
        <v>32.03</v>
      </c>
      <c r="M967" s="8">
        <v>25.42</v>
      </c>
      <c r="P967" s="8">
        <v>4.43</v>
      </c>
      <c r="Q967" s="8">
        <v>60</v>
      </c>
      <c r="V967" s="10" t="s">
        <v>113</v>
      </c>
      <c r="W967" s="10">
        <v>1937</v>
      </c>
      <c r="X967" s="10" t="s">
        <v>114</v>
      </c>
      <c r="Y967" s="10" t="s">
        <v>115</v>
      </c>
      <c r="Z967" s="12">
        <v>15</v>
      </c>
      <c r="AA967" s="13" t="s">
        <v>116</v>
      </c>
      <c r="AB967" s="8" t="s">
        <v>117</v>
      </c>
    </row>
    <row r="968" spans="1:28">
      <c r="A968" s="9" t="s">
        <v>240</v>
      </c>
      <c r="B968" s="8" t="s">
        <v>180</v>
      </c>
      <c r="C968" s="8" t="s">
        <v>120</v>
      </c>
      <c r="D968" s="8" t="s">
        <v>249</v>
      </c>
      <c r="I968" s="8">
        <v>40</v>
      </c>
      <c r="J968" s="20">
        <v>6.33</v>
      </c>
      <c r="L968" s="8">
        <v>0.72</v>
      </c>
      <c r="M968" s="8">
        <v>0.73</v>
      </c>
      <c r="P968" s="8">
        <v>2.42</v>
      </c>
      <c r="Q968" s="8">
        <v>34.4</v>
      </c>
      <c r="V968" s="10" t="s">
        <v>113</v>
      </c>
      <c r="W968" s="10">
        <v>1937</v>
      </c>
      <c r="X968" s="10" t="s">
        <v>114</v>
      </c>
      <c r="Y968" s="10" t="s">
        <v>115</v>
      </c>
      <c r="Z968" s="12">
        <v>15</v>
      </c>
      <c r="AA968" s="13" t="s">
        <v>116</v>
      </c>
      <c r="AB968" s="8" t="s">
        <v>117</v>
      </c>
    </row>
    <row r="969" spans="1:28">
      <c r="A969" s="9" t="s">
        <v>240</v>
      </c>
      <c r="B969" s="8" t="s">
        <v>180</v>
      </c>
      <c r="C969" s="8" t="s">
        <v>120</v>
      </c>
      <c r="D969" s="8" t="s">
        <v>249</v>
      </c>
      <c r="I969" s="8">
        <v>75</v>
      </c>
      <c r="J969" s="20">
        <v>6.71</v>
      </c>
      <c r="L969" s="8">
        <v>33.04</v>
      </c>
      <c r="M969" s="8">
        <v>0.94</v>
      </c>
      <c r="P969" s="8">
        <v>1.47</v>
      </c>
      <c r="Q969" s="8">
        <v>21.1</v>
      </c>
      <c r="V969" s="10" t="s">
        <v>113</v>
      </c>
      <c r="W969" s="10">
        <v>1937</v>
      </c>
      <c r="X969" s="10" t="s">
        <v>114</v>
      </c>
      <c r="Y969" s="10" t="s">
        <v>115</v>
      </c>
      <c r="Z969" s="12">
        <v>15</v>
      </c>
      <c r="AA969" s="13" t="s">
        <v>116</v>
      </c>
      <c r="AB969" s="8" t="s">
        <v>117</v>
      </c>
    </row>
    <row r="970" spans="1:28">
      <c r="A970" s="9" t="s">
        <v>240</v>
      </c>
      <c r="B970" s="8" t="s">
        <v>180</v>
      </c>
      <c r="C970" s="8" t="s">
        <v>120</v>
      </c>
      <c r="D970" s="8" t="s">
        <v>249</v>
      </c>
      <c r="I970" s="8">
        <v>110</v>
      </c>
      <c r="J970" s="20">
        <v>6.64</v>
      </c>
      <c r="L970" s="8">
        <v>0.04</v>
      </c>
      <c r="M970" s="8">
        <v>0.95</v>
      </c>
      <c r="P970" s="8">
        <v>1</v>
      </c>
      <c r="Q970" s="8">
        <v>14.4</v>
      </c>
      <c r="V970" s="10" t="s">
        <v>113</v>
      </c>
      <c r="W970" s="10">
        <v>1937</v>
      </c>
      <c r="X970" s="10" t="s">
        <v>114</v>
      </c>
      <c r="Y970" s="10" t="s">
        <v>115</v>
      </c>
      <c r="Z970" s="12">
        <v>15</v>
      </c>
      <c r="AA970" s="13" t="s">
        <v>116</v>
      </c>
      <c r="AB970" s="8" t="s">
        <v>117</v>
      </c>
    </row>
    <row r="971" spans="1:28">
      <c r="A971" s="9" t="s">
        <v>240</v>
      </c>
      <c r="B971" s="8" t="s">
        <v>180</v>
      </c>
      <c r="C971" s="8" t="s">
        <v>120</v>
      </c>
      <c r="D971" s="8" t="s">
        <v>249</v>
      </c>
      <c r="I971" s="8">
        <v>150</v>
      </c>
      <c r="J971" s="20">
        <v>6.56</v>
      </c>
      <c r="L971" s="8">
        <v>0.04</v>
      </c>
      <c r="M971" s="8">
        <v>0.96</v>
      </c>
      <c r="P971" s="8">
        <v>0.74</v>
      </c>
      <c r="Q971" s="8">
        <v>10.6</v>
      </c>
      <c r="V971" s="10" t="s">
        <v>113</v>
      </c>
      <c r="W971" s="10">
        <v>1937</v>
      </c>
      <c r="X971" s="10" t="s">
        <v>114</v>
      </c>
      <c r="Y971" s="10" t="s">
        <v>115</v>
      </c>
      <c r="Z971" s="12">
        <v>15</v>
      </c>
      <c r="AA971" s="13" t="s">
        <v>116</v>
      </c>
      <c r="AB971" s="8" t="s">
        <v>117</v>
      </c>
    </row>
    <row r="972" spans="1:28">
      <c r="A972" s="9" t="s">
        <v>250</v>
      </c>
      <c r="B972" s="8" t="s">
        <v>251</v>
      </c>
      <c r="C972" s="8" t="s">
        <v>158</v>
      </c>
      <c r="D972" s="8" t="s">
        <v>252</v>
      </c>
      <c r="I972" s="8">
        <v>1</v>
      </c>
      <c r="J972" s="20">
        <v>4.1399999999999997</v>
      </c>
      <c r="L972" s="8">
        <v>20.88</v>
      </c>
      <c r="M972" s="8">
        <v>16.61</v>
      </c>
      <c r="P972" s="8">
        <v>8.0399999999999991</v>
      </c>
      <c r="Q972" s="8">
        <v>98.5</v>
      </c>
      <c r="V972" s="10" t="s">
        <v>113</v>
      </c>
      <c r="W972" s="10">
        <v>1937</v>
      </c>
      <c r="X972" s="10" t="s">
        <v>114</v>
      </c>
      <c r="Y972" s="10" t="s">
        <v>115</v>
      </c>
      <c r="Z972" s="12">
        <v>15</v>
      </c>
      <c r="AA972" s="13" t="s">
        <v>116</v>
      </c>
      <c r="AB972" s="8" t="s">
        <v>117</v>
      </c>
    </row>
    <row r="973" spans="1:28">
      <c r="A973" s="9" t="s">
        <v>250</v>
      </c>
      <c r="B973" s="8" t="s">
        <v>251</v>
      </c>
      <c r="C973" s="8" t="s">
        <v>158</v>
      </c>
      <c r="D973" s="8" t="s">
        <v>252</v>
      </c>
      <c r="I973" s="8">
        <v>10</v>
      </c>
      <c r="J973" s="20">
        <v>3.91</v>
      </c>
      <c r="L973" s="8">
        <v>24.02</v>
      </c>
      <c r="M973" s="8">
        <v>19.11</v>
      </c>
      <c r="P973" s="8">
        <v>8.25</v>
      </c>
      <c r="Q973" s="8">
        <v>104.1</v>
      </c>
      <c r="V973" s="10" t="s">
        <v>113</v>
      </c>
      <c r="W973" s="10">
        <v>1937</v>
      </c>
      <c r="X973" s="10" t="s">
        <v>114</v>
      </c>
      <c r="Y973" s="10" t="s">
        <v>115</v>
      </c>
      <c r="Z973" s="12">
        <v>15</v>
      </c>
      <c r="AA973" s="13" t="s">
        <v>116</v>
      </c>
      <c r="AB973" s="8" t="s">
        <v>117</v>
      </c>
    </row>
    <row r="974" spans="1:28">
      <c r="A974" s="9" t="s">
        <v>250</v>
      </c>
      <c r="B974" s="8" t="s">
        <v>251</v>
      </c>
      <c r="C974" s="8" t="s">
        <v>158</v>
      </c>
      <c r="D974" s="8" t="s">
        <v>252</v>
      </c>
      <c r="I974" s="8">
        <v>25</v>
      </c>
      <c r="J974" s="20">
        <v>4.1900000000000004</v>
      </c>
      <c r="L974" s="8">
        <v>31.69</v>
      </c>
      <c r="M974" s="8">
        <v>25.16</v>
      </c>
      <c r="P974" s="8">
        <v>7.01</v>
      </c>
      <c r="Q974" s="8">
        <v>94.1</v>
      </c>
      <c r="V974" s="10" t="s">
        <v>113</v>
      </c>
      <c r="W974" s="10">
        <v>1937</v>
      </c>
      <c r="X974" s="10" t="s">
        <v>114</v>
      </c>
      <c r="Y974" s="10" t="s">
        <v>115</v>
      </c>
      <c r="Z974" s="12">
        <v>15</v>
      </c>
      <c r="AA974" s="13" t="s">
        <v>116</v>
      </c>
      <c r="AB974" s="8" t="s">
        <v>117</v>
      </c>
    </row>
    <row r="975" spans="1:28">
      <c r="A975" s="9" t="s">
        <v>250</v>
      </c>
      <c r="B975" s="8" t="s">
        <v>251</v>
      </c>
      <c r="C975" s="8" t="s">
        <v>158</v>
      </c>
      <c r="D975" s="8" t="s">
        <v>252</v>
      </c>
      <c r="I975" s="8">
        <v>40</v>
      </c>
      <c r="J975" s="20">
        <v>5.88</v>
      </c>
      <c r="L975" s="8">
        <v>34.33</v>
      </c>
      <c r="M975" s="8">
        <v>27.05</v>
      </c>
      <c r="P975" s="8">
        <v>6.4</v>
      </c>
      <c r="Q975" s="8">
        <v>91.1</v>
      </c>
      <c r="V975" s="10" t="s">
        <v>113</v>
      </c>
      <c r="W975" s="10">
        <v>1937</v>
      </c>
      <c r="X975" s="10" t="s">
        <v>114</v>
      </c>
      <c r="Y975" s="10" t="s">
        <v>115</v>
      </c>
      <c r="Z975" s="12">
        <v>15</v>
      </c>
      <c r="AA975" s="13" t="s">
        <v>116</v>
      </c>
      <c r="AB975" s="8" t="s">
        <v>117</v>
      </c>
    </row>
    <row r="976" spans="1:28">
      <c r="A976" s="9" t="s">
        <v>250</v>
      </c>
      <c r="B976" s="8" t="s">
        <v>251</v>
      </c>
      <c r="C976" s="8" t="s">
        <v>158</v>
      </c>
      <c r="D976" s="8" t="s">
        <v>252</v>
      </c>
      <c r="I976" s="8">
        <v>75</v>
      </c>
      <c r="J976" s="20">
        <v>5.52</v>
      </c>
      <c r="L976" s="8">
        <v>0.72</v>
      </c>
      <c r="M976" s="8">
        <v>0.41</v>
      </c>
      <c r="P976" s="8">
        <v>6.9</v>
      </c>
      <c r="Q976" s="8">
        <v>97.7</v>
      </c>
      <c r="V976" s="10" t="s">
        <v>113</v>
      </c>
      <c r="W976" s="10">
        <v>1937</v>
      </c>
      <c r="X976" s="10" t="s">
        <v>114</v>
      </c>
      <c r="Y976" s="10" t="s">
        <v>115</v>
      </c>
      <c r="Z976" s="12">
        <v>15</v>
      </c>
      <c r="AA976" s="13" t="s">
        <v>116</v>
      </c>
      <c r="AB976" s="8" t="s">
        <v>117</v>
      </c>
    </row>
    <row r="977" spans="1:28">
      <c r="A977" s="9" t="s">
        <v>250</v>
      </c>
      <c r="B977" s="8" t="s">
        <v>251</v>
      </c>
      <c r="C977" s="8" t="s">
        <v>158</v>
      </c>
      <c r="D977" s="8" t="s">
        <v>252</v>
      </c>
      <c r="I977" s="8">
        <v>150</v>
      </c>
      <c r="J977" s="20">
        <v>6.07</v>
      </c>
      <c r="L977" s="8">
        <v>35.03</v>
      </c>
      <c r="M977" s="8">
        <v>0.59</v>
      </c>
      <c r="P977" s="8">
        <v>6.59</v>
      </c>
      <c r="Q977" s="8">
        <v>94.7</v>
      </c>
      <c r="V977" s="10" t="s">
        <v>113</v>
      </c>
      <c r="W977" s="10">
        <v>1937</v>
      </c>
      <c r="X977" s="10" t="s">
        <v>114</v>
      </c>
      <c r="Y977" s="10" t="s">
        <v>115</v>
      </c>
      <c r="Z977" s="12">
        <v>15</v>
      </c>
      <c r="AA977" s="13" t="s">
        <v>116</v>
      </c>
      <c r="AB977" s="8" t="s">
        <v>117</v>
      </c>
    </row>
    <row r="978" spans="1:28">
      <c r="A978" s="9" t="s">
        <v>250</v>
      </c>
      <c r="B978" s="8" t="s">
        <v>251</v>
      </c>
      <c r="C978" s="8" t="s">
        <v>158</v>
      </c>
      <c r="D978" s="8" t="s">
        <v>252</v>
      </c>
      <c r="I978" s="8">
        <v>240</v>
      </c>
      <c r="J978" s="20">
        <v>6.25</v>
      </c>
      <c r="L978" s="8">
        <v>0.08</v>
      </c>
      <c r="M978" s="8">
        <v>0.6</v>
      </c>
      <c r="P978" s="8">
        <v>6.59</v>
      </c>
      <c r="Q978" s="8">
        <v>95.2</v>
      </c>
      <c r="V978" s="10" t="s">
        <v>113</v>
      </c>
      <c r="W978" s="10">
        <v>1937</v>
      </c>
      <c r="X978" s="10" t="s">
        <v>114</v>
      </c>
      <c r="Y978" s="10" t="s">
        <v>115</v>
      </c>
      <c r="Z978" s="12">
        <v>15</v>
      </c>
      <c r="AA978" s="13" t="s">
        <v>116</v>
      </c>
      <c r="AB978" s="8" t="s">
        <v>117</v>
      </c>
    </row>
    <row r="979" spans="1:28">
      <c r="A979" s="9" t="s">
        <v>250</v>
      </c>
      <c r="B979" s="8" t="s">
        <v>251</v>
      </c>
      <c r="C979" s="8" t="s">
        <v>158</v>
      </c>
      <c r="D979" s="8" t="s">
        <v>252</v>
      </c>
      <c r="I979" s="8">
        <v>320</v>
      </c>
      <c r="J979" s="20">
        <v>6.31</v>
      </c>
      <c r="L979" s="8">
        <v>0.12</v>
      </c>
      <c r="M979" s="8">
        <v>0.63</v>
      </c>
      <c r="P979" s="8">
        <v>6.55</v>
      </c>
      <c r="Q979" s="8">
        <v>94.7</v>
      </c>
      <c r="V979" s="10" t="s">
        <v>113</v>
      </c>
      <c r="W979" s="10">
        <v>1937</v>
      </c>
      <c r="X979" s="10" t="s">
        <v>114</v>
      </c>
      <c r="Y979" s="10" t="s">
        <v>115</v>
      </c>
      <c r="Z979" s="12">
        <v>15</v>
      </c>
      <c r="AA979" s="13" t="s">
        <v>116</v>
      </c>
      <c r="AB979" s="8" t="s">
        <v>117</v>
      </c>
    </row>
    <row r="980" spans="1:28">
      <c r="A980" s="9" t="s">
        <v>250</v>
      </c>
      <c r="B980" s="8" t="s">
        <v>251</v>
      </c>
      <c r="C980" s="8" t="s">
        <v>158</v>
      </c>
      <c r="D980" s="8" t="s">
        <v>252</v>
      </c>
      <c r="I980" s="8">
        <v>400</v>
      </c>
      <c r="J980" s="20">
        <v>6.39</v>
      </c>
      <c r="L980" s="8">
        <v>0.12</v>
      </c>
      <c r="M980" s="8">
        <v>0.61</v>
      </c>
      <c r="P980" s="8">
        <v>6.5</v>
      </c>
      <c r="Q980" s="8">
        <v>94.3</v>
      </c>
      <c r="V980" s="10" t="s">
        <v>113</v>
      </c>
      <c r="W980" s="10">
        <v>1937</v>
      </c>
      <c r="X980" s="10" t="s">
        <v>114</v>
      </c>
      <c r="Y980" s="10" t="s">
        <v>115</v>
      </c>
      <c r="Z980" s="12">
        <v>15</v>
      </c>
      <c r="AA980" s="13" t="s">
        <v>116</v>
      </c>
      <c r="AB980" s="8" t="s">
        <v>117</v>
      </c>
    </row>
    <row r="981" spans="1:28">
      <c r="A981" s="9" t="s">
        <v>250</v>
      </c>
      <c r="B981" s="8" t="s">
        <v>184</v>
      </c>
      <c r="C981" s="8" t="s">
        <v>155</v>
      </c>
      <c r="D981" s="8" t="s">
        <v>253</v>
      </c>
      <c r="I981" s="8">
        <v>1</v>
      </c>
      <c r="J981" s="20">
        <v>3.7</v>
      </c>
      <c r="L981" s="8">
        <v>23.06</v>
      </c>
      <c r="M981" s="8">
        <v>18.37</v>
      </c>
      <c r="P981" s="8">
        <v>8.1</v>
      </c>
      <c r="Q981" s="8">
        <v>101</v>
      </c>
      <c r="V981" s="10" t="s">
        <v>113</v>
      </c>
      <c r="W981" s="10">
        <v>1937</v>
      </c>
      <c r="X981" s="10" t="s">
        <v>114</v>
      </c>
      <c r="Y981" s="10" t="s">
        <v>115</v>
      </c>
      <c r="Z981" s="12">
        <v>15</v>
      </c>
      <c r="AA981" s="13" t="s">
        <v>116</v>
      </c>
      <c r="AB981" s="8" t="s">
        <v>117</v>
      </c>
    </row>
    <row r="982" spans="1:28">
      <c r="A982" s="9" t="s">
        <v>250</v>
      </c>
      <c r="B982" s="8" t="s">
        <v>184</v>
      </c>
      <c r="C982" s="8" t="s">
        <v>155</v>
      </c>
      <c r="D982" s="8" t="s">
        <v>253</v>
      </c>
      <c r="I982" s="8">
        <v>10</v>
      </c>
      <c r="J982" s="20">
        <v>3.67</v>
      </c>
      <c r="L982" s="8">
        <v>25.73</v>
      </c>
      <c r="M982" s="8">
        <v>20.49</v>
      </c>
      <c r="P982" s="8">
        <v>8.1999999999999993</v>
      </c>
      <c r="Q982" s="8">
        <v>104.2</v>
      </c>
      <c r="V982" s="10" t="s">
        <v>113</v>
      </c>
      <c r="W982" s="10">
        <v>1937</v>
      </c>
      <c r="X982" s="10" t="s">
        <v>114</v>
      </c>
      <c r="Y982" s="10" t="s">
        <v>115</v>
      </c>
      <c r="Z982" s="12">
        <v>15</v>
      </c>
      <c r="AA982" s="13" t="s">
        <v>116</v>
      </c>
      <c r="AB982" s="8" t="s">
        <v>117</v>
      </c>
    </row>
    <row r="983" spans="1:28">
      <c r="A983" s="9" t="s">
        <v>250</v>
      </c>
      <c r="B983" s="8" t="s">
        <v>184</v>
      </c>
      <c r="C983" s="8" t="s">
        <v>155</v>
      </c>
      <c r="D983" s="8" t="s">
        <v>253</v>
      </c>
      <c r="I983" s="8">
        <v>25</v>
      </c>
      <c r="J983" s="20">
        <v>4.1500000000000004</v>
      </c>
      <c r="L983" s="8">
        <v>31.69</v>
      </c>
      <c r="M983" s="8">
        <v>25.16</v>
      </c>
      <c r="P983" s="8">
        <v>6.89</v>
      </c>
      <c r="Q983" s="8">
        <v>92.3</v>
      </c>
      <c r="V983" s="10" t="s">
        <v>113</v>
      </c>
      <c r="W983" s="10">
        <v>1937</v>
      </c>
      <c r="X983" s="10" t="s">
        <v>114</v>
      </c>
      <c r="Y983" s="10" t="s">
        <v>115</v>
      </c>
      <c r="Z983" s="12">
        <v>15</v>
      </c>
      <c r="AA983" s="13" t="s">
        <v>116</v>
      </c>
      <c r="AB983" s="8" t="s">
        <v>117</v>
      </c>
    </row>
    <row r="984" spans="1:28">
      <c r="A984" s="9" t="s">
        <v>250</v>
      </c>
      <c r="B984" s="8" t="s">
        <v>184</v>
      </c>
      <c r="C984" s="8" t="s">
        <v>155</v>
      </c>
      <c r="D984" s="8" t="s">
        <v>253</v>
      </c>
      <c r="I984" s="8">
        <v>40</v>
      </c>
      <c r="J984" s="20">
        <v>6.42</v>
      </c>
      <c r="L984" s="8">
        <v>34.43</v>
      </c>
      <c r="M984" s="8">
        <v>27.07</v>
      </c>
      <c r="P984" s="8">
        <v>5.95</v>
      </c>
      <c r="Q984" s="8">
        <v>85.8</v>
      </c>
      <c r="V984" s="10" t="s">
        <v>113</v>
      </c>
      <c r="W984" s="10">
        <v>1937</v>
      </c>
      <c r="X984" s="10" t="s">
        <v>114</v>
      </c>
      <c r="Y984" s="10" t="s">
        <v>115</v>
      </c>
      <c r="Z984" s="12">
        <v>15</v>
      </c>
      <c r="AA984" s="13" t="s">
        <v>116</v>
      </c>
      <c r="AB984" s="8" t="s">
        <v>117</v>
      </c>
    </row>
    <row r="985" spans="1:28">
      <c r="A985" s="9" t="s">
        <v>250</v>
      </c>
      <c r="B985" s="8" t="s">
        <v>184</v>
      </c>
      <c r="C985" s="8" t="s">
        <v>155</v>
      </c>
      <c r="D985" s="8" t="s">
        <v>253</v>
      </c>
      <c r="I985" s="8">
        <v>75</v>
      </c>
      <c r="J985" s="20">
        <v>5.98</v>
      </c>
      <c r="L985" s="8">
        <v>0.67</v>
      </c>
      <c r="M985" s="8">
        <v>0.31</v>
      </c>
      <c r="P985" s="8">
        <v>6.39</v>
      </c>
      <c r="Q985" s="8">
        <v>91.5</v>
      </c>
      <c r="V985" s="10" t="s">
        <v>113</v>
      </c>
      <c r="W985" s="10">
        <v>1937</v>
      </c>
      <c r="X985" s="10" t="s">
        <v>114</v>
      </c>
      <c r="Y985" s="10" t="s">
        <v>115</v>
      </c>
      <c r="Z985" s="12">
        <v>15</v>
      </c>
      <c r="AA985" s="13" t="s">
        <v>116</v>
      </c>
      <c r="AB985" s="8" t="s">
        <v>117</v>
      </c>
    </row>
    <row r="986" spans="1:28">
      <c r="A986" s="9" t="s">
        <v>250</v>
      </c>
      <c r="B986" s="8" t="s">
        <v>184</v>
      </c>
      <c r="C986" s="8" t="s">
        <v>155</v>
      </c>
      <c r="D986" s="8" t="s">
        <v>253</v>
      </c>
      <c r="I986" s="8">
        <v>120</v>
      </c>
      <c r="J986" s="20">
        <v>5.57</v>
      </c>
      <c r="L986" s="8">
        <v>0.69</v>
      </c>
      <c r="M986" s="8">
        <v>0.38</v>
      </c>
      <c r="P986" s="8">
        <v>6.65</v>
      </c>
      <c r="Q986" s="8">
        <v>94.4</v>
      </c>
      <c r="V986" s="10" t="s">
        <v>113</v>
      </c>
      <c r="W986" s="10">
        <v>1937</v>
      </c>
      <c r="X986" s="10" t="s">
        <v>114</v>
      </c>
      <c r="Y986" s="10" t="s">
        <v>115</v>
      </c>
      <c r="Z986" s="12">
        <v>15</v>
      </c>
      <c r="AA986" s="13" t="s">
        <v>116</v>
      </c>
      <c r="AB986" s="8" t="s">
        <v>117</v>
      </c>
    </row>
    <row r="987" spans="1:28">
      <c r="A987" s="9" t="s">
        <v>250</v>
      </c>
      <c r="B987" s="8" t="s">
        <v>184</v>
      </c>
      <c r="C987" s="8" t="s">
        <v>155</v>
      </c>
      <c r="D987" s="8" t="s">
        <v>253</v>
      </c>
      <c r="I987" s="8">
        <v>200</v>
      </c>
      <c r="J987" s="20">
        <v>6.9</v>
      </c>
      <c r="L987" s="8">
        <v>0.85</v>
      </c>
      <c r="M987" s="8">
        <v>0.33</v>
      </c>
      <c r="P987" s="8">
        <v>6.36</v>
      </c>
      <c r="Q987" s="8">
        <v>92.9</v>
      </c>
      <c r="V987" s="10" t="s">
        <v>113</v>
      </c>
      <c r="W987" s="10">
        <v>1937</v>
      </c>
      <c r="X987" s="10" t="s">
        <v>114</v>
      </c>
      <c r="Y987" s="10" t="s">
        <v>115</v>
      </c>
      <c r="Z987" s="12">
        <v>15</v>
      </c>
      <c r="AA987" s="13" t="s">
        <v>116</v>
      </c>
      <c r="AB987" s="8" t="s">
        <v>117</v>
      </c>
    </row>
    <row r="988" spans="1:28">
      <c r="A988" s="9" t="s">
        <v>250</v>
      </c>
      <c r="B988" s="8" t="s">
        <v>184</v>
      </c>
      <c r="C988" s="8" t="s">
        <v>155</v>
      </c>
      <c r="D988" s="8" t="s">
        <v>253</v>
      </c>
      <c r="I988" s="8">
        <v>300</v>
      </c>
      <c r="J988" s="20">
        <v>6.8</v>
      </c>
      <c r="L988" s="8">
        <v>0.69</v>
      </c>
      <c r="M988" s="8">
        <v>0.22</v>
      </c>
      <c r="P988" s="8">
        <v>5.52</v>
      </c>
      <c r="Q988" s="8">
        <v>80.599999999999994</v>
      </c>
      <c r="V988" s="10" t="s">
        <v>113</v>
      </c>
      <c r="W988" s="10">
        <v>1937</v>
      </c>
      <c r="X988" s="10" t="s">
        <v>114</v>
      </c>
      <c r="Y988" s="10" t="s">
        <v>115</v>
      </c>
      <c r="Z988" s="12">
        <v>15</v>
      </c>
      <c r="AA988" s="13" t="s">
        <v>116</v>
      </c>
      <c r="AB988" s="8" t="s">
        <v>117</v>
      </c>
    </row>
    <row r="989" spans="1:28">
      <c r="A989" s="9" t="s">
        <v>250</v>
      </c>
      <c r="B989" s="8" t="s">
        <v>254</v>
      </c>
      <c r="C989" s="8" t="s">
        <v>152</v>
      </c>
      <c r="D989" s="8" t="s">
        <v>255</v>
      </c>
      <c r="I989" s="8">
        <v>1</v>
      </c>
      <c r="J989" s="20">
        <v>3.68</v>
      </c>
      <c r="L989" s="8">
        <v>25.12</v>
      </c>
      <c r="M989" s="8">
        <v>20</v>
      </c>
      <c r="P989" s="8">
        <v>7.9</v>
      </c>
      <c r="Q989" s="8">
        <v>99.8</v>
      </c>
      <c r="V989" s="10" t="s">
        <v>113</v>
      </c>
      <c r="W989" s="10">
        <v>1937</v>
      </c>
      <c r="X989" s="10" t="s">
        <v>114</v>
      </c>
      <c r="Y989" s="10" t="s">
        <v>115</v>
      </c>
      <c r="Z989" s="12">
        <v>15</v>
      </c>
      <c r="AA989" s="13" t="s">
        <v>116</v>
      </c>
      <c r="AB989" s="8" t="s">
        <v>117</v>
      </c>
    </row>
    <row r="990" spans="1:28">
      <c r="A990" s="9" t="s">
        <v>250</v>
      </c>
      <c r="B990" s="8" t="s">
        <v>254</v>
      </c>
      <c r="C990" s="8" t="s">
        <v>152</v>
      </c>
      <c r="D990" s="8" t="s">
        <v>255</v>
      </c>
      <c r="I990" s="8">
        <v>10</v>
      </c>
      <c r="J990" s="20">
        <v>3.75</v>
      </c>
      <c r="L990" s="8">
        <v>26.33</v>
      </c>
      <c r="M990" s="8">
        <v>0.95</v>
      </c>
      <c r="P990" s="8">
        <v>7.96</v>
      </c>
      <c r="Q990" s="8">
        <v>101.8</v>
      </c>
      <c r="V990" s="10" t="s">
        <v>113</v>
      </c>
      <c r="W990" s="10">
        <v>1937</v>
      </c>
      <c r="X990" s="10" t="s">
        <v>114</v>
      </c>
      <c r="Y990" s="10" t="s">
        <v>115</v>
      </c>
      <c r="Z990" s="12">
        <v>15</v>
      </c>
      <c r="AA990" s="13" t="s">
        <v>116</v>
      </c>
      <c r="AB990" s="8" t="s">
        <v>117</v>
      </c>
    </row>
    <row r="991" spans="1:28">
      <c r="A991" s="9" t="s">
        <v>250</v>
      </c>
      <c r="B991" s="8" t="s">
        <v>254</v>
      </c>
      <c r="C991" s="8" t="s">
        <v>152</v>
      </c>
      <c r="D991" s="8" t="s">
        <v>255</v>
      </c>
      <c r="I991" s="8">
        <v>25</v>
      </c>
      <c r="J991" s="20">
        <v>3.88</v>
      </c>
      <c r="L991" s="8">
        <v>30.55</v>
      </c>
      <c r="M991" s="8">
        <v>24.29</v>
      </c>
      <c r="P991" s="8">
        <v>7.11</v>
      </c>
      <c r="Q991" s="8">
        <v>94</v>
      </c>
      <c r="V991" s="10" t="s">
        <v>113</v>
      </c>
      <c r="W991" s="10">
        <v>1937</v>
      </c>
      <c r="X991" s="10" t="s">
        <v>114</v>
      </c>
      <c r="Y991" s="10" t="s">
        <v>115</v>
      </c>
      <c r="Z991" s="12">
        <v>15</v>
      </c>
      <c r="AA991" s="13" t="s">
        <v>116</v>
      </c>
      <c r="AB991" s="8" t="s">
        <v>117</v>
      </c>
    </row>
    <row r="992" spans="1:28">
      <c r="A992" s="9" t="s">
        <v>250</v>
      </c>
      <c r="B992" s="8" t="s">
        <v>254</v>
      </c>
      <c r="C992" s="8" t="s">
        <v>152</v>
      </c>
      <c r="D992" s="8" t="s">
        <v>255</v>
      </c>
      <c r="I992" s="8">
        <v>40</v>
      </c>
      <c r="J992" s="20">
        <v>6.68</v>
      </c>
      <c r="L992" s="8">
        <v>34.33</v>
      </c>
      <c r="M992" s="8">
        <v>26.97</v>
      </c>
      <c r="P992" s="8">
        <v>5.67</v>
      </c>
      <c r="Q992" s="8">
        <v>82.2</v>
      </c>
      <c r="V992" s="10" t="s">
        <v>113</v>
      </c>
      <c r="W992" s="10">
        <v>1937</v>
      </c>
      <c r="X992" s="10" t="s">
        <v>114</v>
      </c>
      <c r="Y992" s="10" t="s">
        <v>115</v>
      </c>
      <c r="Z992" s="12">
        <v>15</v>
      </c>
      <c r="AA992" s="13" t="s">
        <v>116</v>
      </c>
      <c r="AB992" s="8" t="s">
        <v>117</v>
      </c>
    </row>
    <row r="993" spans="1:28">
      <c r="A993" s="9" t="s">
        <v>250</v>
      </c>
      <c r="B993" s="8" t="s">
        <v>254</v>
      </c>
      <c r="C993" s="8" t="s">
        <v>152</v>
      </c>
      <c r="D993" s="8" t="s">
        <v>255</v>
      </c>
      <c r="I993" s="8">
        <v>75</v>
      </c>
      <c r="J993" s="20">
        <v>6.46</v>
      </c>
      <c r="L993" s="8">
        <v>0.74</v>
      </c>
      <c r="M993" s="8">
        <v>27.31</v>
      </c>
      <c r="P993" s="8">
        <v>5.85</v>
      </c>
      <c r="Q993" s="8">
        <v>84.5</v>
      </c>
      <c r="V993" s="10" t="s">
        <v>113</v>
      </c>
      <c r="W993" s="10">
        <v>1937</v>
      </c>
      <c r="X993" s="10" t="s">
        <v>114</v>
      </c>
      <c r="Y993" s="10" t="s">
        <v>115</v>
      </c>
      <c r="Z993" s="12">
        <v>15</v>
      </c>
      <c r="AA993" s="13" t="s">
        <v>116</v>
      </c>
      <c r="AB993" s="8" t="s">
        <v>117</v>
      </c>
    </row>
    <row r="994" spans="1:28">
      <c r="A994" s="9" t="s">
        <v>250</v>
      </c>
      <c r="B994" s="8" t="s">
        <v>254</v>
      </c>
      <c r="C994" s="8" t="s">
        <v>152</v>
      </c>
      <c r="D994" s="8" t="s">
        <v>255</v>
      </c>
      <c r="I994" s="8">
        <v>120</v>
      </c>
      <c r="J994" s="20">
        <v>6.41</v>
      </c>
      <c r="L994" s="8">
        <v>0.87</v>
      </c>
      <c r="M994" s="8">
        <v>0.42</v>
      </c>
      <c r="P994" s="8">
        <v>5.86</v>
      </c>
      <c r="Q994" s="8">
        <v>84.7</v>
      </c>
      <c r="V994" s="10" t="s">
        <v>113</v>
      </c>
      <c r="W994" s="10">
        <v>1937</v>
      </c>
      <c r="X994" s="10" t="s">
        <v>114</v>
      </c>
      <c r="Y994" s="10" t="s">
        <v>115</v>
      </c>
      <c r="Z994" s="12">
        <v>15</v>
      </c>
      <c r="AA994" s="13" t="s">
        <v>116</v>
      </c>
      <c r="AB994" s="8" t="s">
        <v>117</v>
      </c>
    </row>
    <row r="995" spans="1:28">
      <c r="A995" s="9" t="s">
        <v>250</v>
      </c>
      <c r="B995" s="8" t="s">
        <v>256</v>
      </c>
      <c r="C995" s="8" t="s">
        <v>145</v>
      </c>
      <c r="D995" s="8" t="s">
        <v>257</v>
      </c>
      <c r="I995" s="8">
        <v>1</v>
      </c>
      <c r="J995" s="20">
        <v>3.82</v>
      </c>
      <c r="L995" s="8">
        <v>26.26</v>
      </c>
      <c r="M995" s="8">
        <v>20.89</v>
      </c>
      <c r="P995" s="8">
        <v>8.02</v>
      </c>
      <c r="Q995" s="8">
        <v>102.5</v>
      </c>
      <c r="V995" s="10" t="s">
        <v>113</v>
      </c>
      <c r="W995" s="10">
        <v>1937</v>
      </c>
      <c r="X995" s="10" t="s">
        <v>114</v>
      </c>
      <c r="Y995" s="10" t="s">
        <v>115</v>
      </c>
      <c r="Z995" s="12">
        <v>15</v>
      </c>
      <c r="AA995" s="13" t="s">
        <v>116</v>
      </c>
      <c r="AB995" s="8" t="s">
        <v>117</v>
      </c>
    </row>
    <row r="996" spans="1:28">
      <c r="A996" s="9" t="s">
        <v>250</v>
      </c>
      <c r="B996" s="8" t="s">
        <v>256</v>
      </c>
      <c r="C996" s="8" t="s">
        <v>145</v>
      </c>
      <c r="D996" s="8" t="s">
        <v>257</v>
      </c>
      <c r="I996" s="8">
        <v>10</v>
      </c>
      <c r="J996" s="20">
        <v>3.79</v>
      </c>
      <c r="L996" s="8">
        <v>27.97</v>
      </c>
      <c r="M996" s="8">
        <v>22.25</v>
      </c>
      <c r="P996" s="8">
        <v>7.95</v>
      </c>
      <c r="Q996" s="8">
        <v>102.9</v>
      </c>
      <c r="V996" s="10" t="s">
        <v>113</v>
      </c>
      <c r="W996" s="10">
        <v>1937</v>
      </c>
      <c r="X996" s="10" t="s">
        <v>114</v>
      </c>
      <c r="Y996" s="10" t="s">
        <v>115</v>
      </c>
      <c r="Z996" s="12">
        <v>15</v>
      </c>
      <c r="AA996" s="13" t="s">
        <v>116</v>
      </c>
      <c r="AB996" s="8" t="s">
        <v>117</v>
      </c>
    </row>
    <row r="997" spans="1:28">
      <c r="A997" s="9" t="s">
        <v>250</v>
      </c>
      <c r="B997" s="8" t="s">
        <v>256</v>
      </c>
      <c r="C997" s="8" t="s">
        <v>145</v>
      </c>
      <c r="D997" s="8" t="s">
        <v>257</v>
      </c>
      <c r="I997" s="8">
        <v>25</v>
      </c>
      <c r="J997" s="20">
        <v>4.45</v>
      </c>
      <c r="L997" s="8">
        <v>29.74</v>
      </c>
      <c r="M997" s="8">
        <v>23.59</v>
      </c>
      <c r="P997" s="8">
        <v>7.3</v>
      </c>
      <c r="Q997" s="8">
        <v>97.1</v>
      </c>
      <c r="V997" s="10" t="s">
        <v>113</v>
      </c>
      <c r="W997" s="10">
        <v>1937</v>
      </c>
      <c r="X997" s="10" t="s">
        <v>114</v>
      </c>
      <c r="Y997" s="10" t="s">
        <v>115</v>
      </c>
      <c r="Z997" s="12">
        <v>15</v>
      </c>
      <c r="AA997" s="13" t="s">
        <v>116</v>
      </c>
      <c r="AB997" s="8" t="s">
        <v>117</v>
      </c>
    </row>
    <row r="998" spans="1:28">
      <c r="A998" s="9" t="s">
        <v>250</v>
      </c>
      <c r="B998" s="8" t="s">
        <v>256</v>
      </c>
      <c r="C998" s="8" t="s">
        <v>145</v>
      </c>
      <c r="D998" s="8" t="s">
        <v>257</v>
      </c>
      <c r="I998" s="8">
        <v>40</v>
      </c>
      <c r="J998" s="20">
        <v>6.72</v>
      </c>
      <c r="L998" s="8">
        <v>34.18</v>
      </c>
      <c r="M998" s="8">
        <v>26.84</v>
      </c>
      <c r="P998" s="8">
        <v>5.52</v>
      </c>
      <c r="Q998" s="8">
        <v>79.900000000000006</v>
      </c>
      <c r="V998" s="10" t="s">
        <v>113</v>
      </c>
      <c r="W998" s="10">
        <v>1937</v>
      </c>
      <c r="X998" s="10" t="s">
        <v>114</v>
      </c>
      <c r="Y998" s="10" t="s">
        <v>115</v>
      </c>
      <c r="Z998" s="12">
        <v>15</v>
      </c>
      <c r="AA998" s="13" t="s">
        <v>116</v>
      </c>
      <c r="AB998" s="8" t="s">
        <v>117</v>
      </c>
    </row>
    <row r="999" spans="1:28">
      <c r="A999" s="9" t="s">
        <v>250</v>
      </c>
      <c r="B999" s="8" t="s">
        <v>256</v>
      </c>
      <c r="C999" s="8" t="s">
        <v>145</v>
      </c>
      <c r="D999" s="8" t="s">
        <v>257</v>
      </c>
      <c r="I999" s="8">
        <v>75</v>
      </c>
      <c r="J999" s="20">
        <v>6.62</v>
      </c>
      <c r="L999" s="8">
        <v>0.74</v>
      </c>
      <c r="M999" s="8">
        <v>27.29</v>
      </c>
      <c r="P999" s="8">
        <v>5.52</v>
      </c>
      <c r="Q999" s="8">
        <v>80.2</v>
      </c>
      <c r="V999" s="10" t="s">
        <v>113</v>
      </c>
      <c r="W999" s="10">
        <v>1937</v>
      </c>
      <c r="X999" s="10" t="s">
        <v>114</v>
      </c>
      <c r="Y999" s="10" t="s">
        <v>115</v>
      </c>
      <c r="Z999" s="12">
        <v>15</v>
      </c>
      <c r="AA999" s="13" t="s">
        <v>116</v>
      </c>
      <c r="AB999" s="8" t="s">
        <v>117</v>
      </c>
    </row>
    <row r="1000" spans="1:28">
      <c r="A1000" s="9" t="s">
        <v>250</v>
      </c>
      <c r="B1000" s="8" t="s">
        <v>256</v>
      </c>
      <c r="C1000" s="8" t="s">
        <v>145</v>
      </c>
      <c r="D1000" s="8" t="s">
        <v>257</v>
      </c>
      <c r="I1000" s="8">
        <v>120</v>
      </c>
      <c r="J1000" s="20">
        <v>6.57</v>
      </c>
      <c r="L1000" s="8">
        <v>0.79</v>
      </c>
      <c r="M1000" s="8">
        <v>0.34</v>
      </c>
      <c r="P1000" s="8">
        <v>5.41</v>
      </c>
      <c r="Q1000" s="8">
        <v>78.400000000000006</v>
      </c>
      <c r="V1000" s="10" t="s">
        <v>113</v>
      </c>
      <c r="W1000" s="10">
        <v>1937</v>
      </c>
      <c r="X1000" s="10" t="s">
        <v>114</v>
      </c>
      <c r="Y1000" s="10" t="s">
        <v>115</v>
      </c>
      <c r="Z1000" s="12">
        <v>15</v>
      </c>
      <c r="AA1000" s="13" t="s">
        <v>116</v>
      </c>
      <c r="AB1000" s="8" t="s">
        <v>117</v>
      </c>
    </row>
    <row r="1001" spans="1:28">
      <c r="A1001" s="9" t="s">
        <v>250</v>
      </c>
      <c r="B1001" s="8" t="s">
        <v>256</v>
      </c>
      <c r="C1001" s="8" t="s">
        <v>145</v>
      </c>
      <c r="D1001" s="8" t="s">
        <v>257</v>
      </c>
      <c r="I1001" s="8">
        <v>200</v>
      </c>
      <c r="J1001" s="20">
        <v>6.41</v>
      </c>
      <c r="L1001" s="8">
        <v>0.79</v>
      </c>
      <c r="M1001" s="8">
        <v>0.36</v>
      </c>
      <c r="P1001" s="8">
        <v>5.79</v>
      </c>
      <c r="Q1001" s="8">
        <v>83.7</v>
      </c>
      <c r="V1001" s="10" t="s">
        <v>113</v>
      </c>
      <c r="W1001" s="10">
        <v>1937</v>
      </c>
      <c r="X1001" s="10" t="s">
        <v>114</v>
      </c>
      <c r="Y1001" s="10" t="s">
        <v>115</v>
      </c>
      <c r="Z1001" s="12">
        <v>15</v>
      </c>
      <c r="AA1001" s="13" t="s">
        <v>116</v>
      </c>
      <c r="AB1001" s="8" t="s">
        <v>117</v>
      </c>
    </row>
    <row r="1002" spans="1:28">
      <c r="A1002" s="9" t="s">
        <v>258</v>
      </c>
      <c r="B1002" s="8" t="s">
        <v>259</v>
      </c>
      <c r="C1002" s="8" t="s">
        <v>139</v>
      </c>
      <c r="D1002" s="8" t="s">
        <v>260</v>
      </c>
      <c r="I1002" s="8">
        <v>1</v>
      </c>
      <c r="J1002" s="20">
        <v>3.51</v>
      </c>
      <c r="L1002" s="8">
        <v>27.88</v>
      </c>
      <c r="M1002" s="8">
        <v>22.2</v>
      </c>
      <c r="P1002" s="8">
        <v>7.98</v>
      </c>
      <c r="Q1002" s="8">
        <v>102.4</v>
      </c>
      <c r="V1002" s="10" t="s">
        <v>113</v>
      </c>
      <c r="W1002" s="10">
        <v>1937</v>
      </c>
      <c r="X1002" s="10" t="s">
        <v>114</v>
      </c>
      <c r="Y1002" s="10" t="s">
        <v>115</v>
      </c>
      <c r="Z1002" s="12">
        <v>15</v>
      </c>
      <c r="AA1002" s="13" t="s">
        <v>116</v>
      </c>
      <c r="AB1002" s="8" t="s">
        <v>117</v>
      </c>
    </row>
    <row r="1003" spans="1:28">
      <c r="A1003" s="9" t="s">
        <v>258</v>
      </c>
      <c r="B1003" s="8" t="s">
        <v>259</v>
      </c>
      <c r="C1003" s="8" t="s">
        <v>139</v>
      </c>
      <c r="D1003" s="8" t="s">
        <v>260</v>
      </c>
      <c r="I1003" s="8">
        <v>10</v>
      </c>
      <c r="J1003" s="20">
        <v>3.66</v>
      </c>
      <c r="L1003" s="8">
        <v>28.71</v>
      </c>
      <c r="M1003" s="8">
        <v>0.85</v>
      </c>
      <c r="P1003" s="8">
        <v>8.06</v>
      </c>
      <c r="Q1003" s="8">
        <v>104.5</v>
      </c>
      <c r="V1003" s="10" t="s">
        <v>113</v>
      </c>
      <c r="W1003" s="10">
        <v>1937</v>
      </c>
      <c r="X1003" s="10" t="s">
        <v>114</v>
      </c>
      <c r="Y1003" s="10" t="s">
        <v>115</v>
      </c>
      <c r="Z1003" s="12">
        <v>15</v>
      </c>
      <c r="AA1003" s="13" t="s">
        <v>116</v>
      </c>
      <c r="AB1003" s="8" t="s">
        <v>117</v>
      </c>
    </row>
    <row r="1004" spans="1:28">
      <c r="A1004" s="9" t="s">
        <v>258</v>
      </c>
      <c r="B1004" s="8" t="s">
        <v>259</v>
      </c>
      <c r="C1004" s="8" t="s">
        <v>139</v>
      </c>
      <c r="D1004" s="8" t="s">
        <v>260</v>
      </c>
      <c r="I1004" s="8">
        <v>25</v>
      </c>
      <c r="J1004" s="20">
        <v>5.43</v>
      </c>
      <c r="L1004" s="8">
        <v>32.450000000000003</v>
      </c>
      <c r="M1004" s="8">
        <v>25.63</v>
      </c>
      <c r="P1004" s="8">
        <v>5.0199999999999996</v>
      </c>
      <c r="Q1004" s="8">
        <v>69.8</v>
      </c>
      <c r="V1004" s="10" t="s">
        <v>113</v>
      </c>
      <c r="W1004" s="10">
        <v>1937</v>
      </c>
      <c r="X1004" s="10" t="s">
        <v>114</v>
      </c>
      <c r="Y1004" s="10" t="s">
        <v>115</v>
      </c>
      <c r="Z1004" s="12">
        <v>15</v>
      </c>
      <c r="AA1004" s="13" t="s">
        <v>116</v>
      </c>
      <c r="AB1004" s="8" t="s">
        <v>117</v>
      </c>
    </row>
    <row r="1005" spans="1:28">
      <c r="A1005" s="9" t="s">
        <v>258</v>
      </c>
      <c r="B1005" s="8" t="s">
        <v>259</v>
      </c>
      <c r="C1005" s="8" t="s">
        <v>139</v>
      </c>
      <c r="D1005" s="8" t="s">
        <v>260</v>
      </c>
      <c r="I1005" s="8">
        <v>40</v>
      </c>
      <c r="J1005" s="20">
        <v>6.08</v>
      </c>
      <c r="L1005" s="8">
        <v>0.77</v>
      </c>
      <c r="M1005" s="8">
        <v>0.81</v>
      </c>
      <c r="P1005" s="8">
        <v>5.03</v>
      </c>
      <c r="Q1005" s="8">
        <v>71.099999999999994</v>
      </c>
      <c r="V1005" s="10" t="s">
        <v>113</v>
      </c>
      <c r="W1005" s="10">
        <v>1937</v>
      </c>
      <c r="X1005" s="10" t="s">
        <v>114</v>
      </c>
      <c r="Y1005" s="10" t="s">
        <v>115</v>
      </c>
      <c r="Z1005" s="12">
        <v>15</v>
      </c>
      <c r="AA1005" s="13" t="s">
        <v>116</v>
      </c>
      <c r="AB1005" s="8" t="s">
        <v>117</v>
      </c>
    </row>
    <row r="1006" spans="1:28">
      <c r="A1006" s="9" t="s">
        <v>258</v>
      </c>
      <c r="B1006" s="8" t="s">
        <v>259</v>
      </c>
      <c r="C1006" s="8" t="s">
        <v>139</v>
      </c>
      <c r="D1006" s="8" t="s">
        <v>260</v>
      </c>
      <c r="I1006" s="8">
        <v>75</v>
      </c>
      <c r="J1006" s="20">
        <v>6.34</v>
      </c>
      <c r="L1006" s="8">
        <v>33.03</v>
      </c>
      <c r="M1006" s="8">
        <v>0.98</v>
      </c>
      <c r="P1006" s="8">
        <v>5.17</v>
      </c>
      <c r="Q1006" s="8">
        <v>73.599999999999994</v>
      </c>
      <c r="V1006" s="10" t="s">
        <v>113</v>
      </c>
      <c r="W1006" s="10">
        <v>1937</v>
      </c>
      <c r="X1006" s="10" t="s">
        <v>114</v>
      </c>
      <c r="Y1006" s="10" t="s">
        <v>115</v>
      </c>
      <c r="Z1006" s="12">
        <v>15</v>
      </c>
      <c r="AA1006" s="13" t="s">
        <v>116</v>
      </c>
      <c r="AB1006" s="8" t="s">
        <v>117</v>
      </c>
    </row>
    <row r="1007" spans="1:28">
      <c r="A1007" s="9" t="s">
        <v>258</v>
      </c>
      <c r="B1007" s="8" t="s">
        <v>259</v>
      </c>
      <c r="C1007" s="8" t="s">
        <v>139</v>
      </c>
      <c r="D1007" s="8" t="s">
        <v>260</v>
      </c>
      <c r="I1007" s="8">
        <v>100</v>
      </c>
      <c r="J1007" s="20">
        <v>6.45</v>
      </c>
      <c r="L1007" s="8">
        <v>0.03</v>
      </c>
      <c r="M1007" s="8">
        <v>0.97</v>
      </c>
      <c r="P1007" s="8">
        <v>5.0199999999999996</v>
      </c>
      <c r="Q1007" s="8">
        <v>71.599999999999994</v>
      </c>
      <c r="V1007" s="10" t="s">
        <v>113</v>
      </c>
      <c r="W1007" s="10">
        <v>1937</v>
      </c>
      <c r="X1007" s="10" t="s">
        <v>114</v>
      </c>
      <c r="Y1007" s="10" t="s">
        <v>115</v>
      </c>
      <c r="Z1007" s="12">
        <v>15</v>
      </c>
      <c r="AA1007" s="13" t="s">
        <v>116</v>
      </c>
      <c r="AB1007" s="8" t="s">
        <v>117</v>
      </c>
    </row>
    <row r="1008" spans="1:28">
      <c r="A1008" s="9" t="s">
        <v>258</v>
      </c>
      <c r="B1008" s="8" t="s">
        <v>219</v>
      </c>
      <c r="C1008" s="8" t="s">
        <v>142</v>
      </c>
      <c r="D1008" s="8" t="s">
        <v>261</v>
      </c>
      <c r="I1008" s="8">
        <v>1</v>
      </c>
      <c r="J1008" s="20">
        <v>3.93</v>
      </c>
      <c r="L1008" s="8">
        <v>27.61</v>
      </c>
      <c r="M1008" s="8">
        <v>21.96</v>
      </c>
      <c r="P1008" s="8">
        <v>7.67</v>
      </c>
      <c r="Q1008" s="8">
        <v>99.3</v>
      </c>
      <c r="V1008" s="10" t="s">
        <v>113</v>
      </c>
      <c r="W1008" s="10">
        <v>1937</v>
      </c>
      <c r="X1008" s="10" t="s">
        <v>114</v>
      </c>
      <c r="Y1008" s="10" t="s">
        <v>115</v>
      </c>
      <c r="Z1008" s="12">
        <v>15</v>
      </c>
      <c r="AA1008" s="13" t="s">
        <v>116</v>
      </c>
      <c r="AB1008" s="8" t="s">
        <v>117</v>
      </c>
    </row>
    <row r="1009" spans="1:28">
      <c r="A1009" s="9" t="s">
        <v>258</v>
      </c>
      <c r="B1009" s="8" t="s">
        <v>219</v>
      </c>
      <c r="C1009" s="8" t="s">
        <v>142</v>
      </c>
      <c r="D1009" s="8" t="s">
        <v>261</v>
      </c>
      <c r="I1009" s="8">
        <v>10</v>
      </c>
      <c r="J1009" s="20">
        <v>3.83</v>
      </c>
      <c r="L1009" s="8">
        <v>0.94</v>
      </c>
      <c r="M1009" s="8">
        <v>22.22</v>
      </c>
      <c r="P1009" s="8">
        <v>7.88</v>
      </c>
      <c r="Q1009" s="8">
        <v>102</v>
      </c>
      <c r="V1009" s="10" t="s">
        <v>113</v>
      </c>
      <c r="W1009" s="10">
        <v>1937</v>
      </c>
      <c r="X1009" s="10" t="s">
        <v>114</v>
      </c>
      <c r="Y1009" s="10" t="s">
        <v>115</v>
      </c>
      <c r="Z1009" s="12">
        <v>15</v>
      </c>
      <c r="AA1009" s="13" t="s">
        <v>116</v>
      </c>
      <c r="AB1009" s="8" t="s">
        <v>117</v>
      </c>
    </row>
    <row r="1010" spans="1:28">
      <c r="A1010" s="9" t="s">
        <v>258</v>
      </c>
      <c r="B1010" s="8" t="s">
        <v>219</v>
      </c>
      <c r="C1010" s="8" t="s">
        <v>142</v>
      </c>
      <c r="D1010" s="8" t="s">
        <v>261</v>
      </c>
      <c r="I1010" s="8">
        <v>25</v>
      </c>
      <c r="J1010" s="20">
        <v>4.9400000000000004</v>
      </c>
      <c r="L1010" s="8">
        <v>32.090000000000003</v>
      </c>
      <c r="M1010" s="8">
        <v>25.4</v>
      </c>
      <c r="P1010" s="8">
        <v>5.26</v>
      </c>
      <c r="Q1010" s="8">
        <v>72.2</v>
      </c>
      <c r="V1010" s="10" t="s">
        <v>113</v>
      </c>
      <c r="W1010" s="10">
        <v>1937</v>
      </c>
      <c r="X1010" s="10" t="s">
        <v>114</v>
      </c>
      <c r="Y1010" s="10" t="s">
        <v>115</v>
      </c>
      <c r="Z1010" s="12">
        <v>15</v>
      </c>
      <c r="AA1010" s="13" t="s">
        <v>116</v>
      </c>
      <c r="AB1010" s="8" t="s">
        <v>117</v>
      </c>
    </row>
    <row r="1011" spans="1:28">
      <c r="A1011" s="9" t="s">
        <v>258</v>
      </c>
      <c r="B1011" s="8" t="s">
        <v>219</v>
      </c>
      <c r="C1011" s="8" t="s">
        <v>142</v>
      </c>
      <c r="D1011" s="8" t="s">
        <v>261</v>
      </c>
      <c r="I1011" s="8">
        <v>40</v>
      </c>
      <c r="J1011" s="20">
        <v>5.96</v>
      </c>
      <c r="L1011" s="8">
        <v>0.75</v>
      </c>
      <c r="M1011" s="8">
        <v>0.81</v>
      </c>
      <c r="P1011" s="8">
        <v>4.93</v>
      </c>
      <c r="Q1011" s="8">
        <v>69.5</v>
      </c>
      <c r="V1011" s="10" t="s">
        <v>113</v>
      </c>
      <c r="W1011" s="10">
        <v>1937</v>
      </c>
      <c r="X1011" s="10" t="s">
        <v>114</v>
      </c>
      <c r="Y1011" s="10" t="s">
        <v>115</v>
      </c>
      <c r="Z1011" s="12">
        <v>15</v>
      </c>
      <c r="AA1011" s="13" t="s">
        <v>116</v>
      </c>
      <c r="AB1011" s="8" t="s">
        <v>117</v>
      </c>
    </row>
    <row r="1012" spans="1:28">
      <c r="A1012" s="9" t="s">
        <v>258</v>
      </c>
      <c r="B1012" s="8" t="s">
        <v>219</v>
      </c>
      <c r="C1012" s="8" t="s">
        <v>142</v>
      </c>
      <c r="D1012" s="8" t="s">
        <v>261</v>
      </c>
      <c r="I1012" s="8">
        <v>75</v>
      </c>
      <c r="J1012" s="20">
        <v>6.24</v>
      </c>
      <c r="L1012" s="8">
        <v>33.15</v>
      </c>
      <c r="M1012" s="8">
        <v>26.09</v>
      </c>
      <c r="P1012" s="8">
        <v>5.24</v>
      </c>
      <c r="Q1012" s="8">
        <v>74.5</v>
      </c>
      <c r="V1012" s="10" t="s">
        <v>113</v>
      </c>
      <c r="W1012" s="10">
        <v>1937</v>
      </c>
      <c r="X1012" s="10" t="s">
        <v>114</v>
      </c>
      <c r="Y1012" s="10" t="s">
        <v>115</v>
      </c>
      <c r="Z1012" s="12">
        <v>15</v>
      </c>
      <c r="AA1012" s="13" t="s">
        <v>116</v>
      </c>
      <c r="AB1012" s="8" t="s">
        <v>117</v>
      </c>
    </row>
    <row r="1013" spans="1:28">
      <c r="A1013" s="9" t="s">
        <v>258</v>
      </c>
      <c r="B1013" s="8" t="s">
        <v>219</v>
      </c>
      <c r="C1013" s="8" t="s">
        <v>142</v>
      </c>
      <c r="D1013" s="8" t="s">
        <v>261</v>
      </c>
      <c r="I1013" s="8">
        <v>110</v>
      </c>
      <c r="J1013" s="20">
        <v>6.16</v>
      </c>
      <c r="L1013" s="8">
        <v>0.46</v>
      </c>
      <c r="M1013" s="8">
        <v>0.33</v>
      </c>
      <c r="P1013" s="8">
        <v>5.49</v>
      </c>
      <c r="Q1013" s="8">
        <v>78</v>
      </c>
      <c r="V1013" s="10" t="s">
        <v>113</v>
      </c>
      <c r="W1013" s="10">
        <v>1937</v>
      </c>
      <c r="X1013" s="10" t="s">
        <v>114</v>
      </c>
      <c r="Y1013" s="10" t="s">
        <v>115</v>
      </c>
      <c r="Z1013" s="12">
        <v>15</v>
      </c>
      <c r="AA1013" s="13" t="s">
        <v>116</v>
      </c>
      <c r="AB1013" s="8" t="s">
        <v>117</v>
      </c>
    </row>
    <row r="1014" spans="1:28">
      <c r="A1014" s="9" t="s">
        <v>258</v>
      </c>
      <c r="B1014" s="8" t="s">
        <v>223</v>
      </c>
      <c r="C1014" s="8" t="s">
        <v>137</v>
      </c>
      <c r="D1014" s="8" t="s">
        <v>262</v>
      </c>
      <c r="I1014" s="8">
        <v>1</v>
      </c>
      <c r="J1014" s="20">
        <v>3.41</v>
      </c>
      <c r="L1014" s="8">
        <v>28.73</v>
      </c>
      <c r="M1014" s="8">
        <v>22.73</v>
      </c>
      <c r="P1014" s="8">
        <v>8.11</v>
      </c>
      <c r="Q1014" s="8">
        <v>104.4</v>
      </c>
      <c r="V1014" s="10" t="s">
        <v>113</v>
      </c>
      <c r="W1014" s="10">
        <v>1937</v>
      </c>
      <c r="X1014" s="10" t="s">
        <v>114</v>
      </c>
      <c r="Y1014" s="10" t="s">
        <v>115</v>
      </c>
      <c r="Z1014" s="12">
        <v>15</v>
      </c>
      <c r="AA1014" s="13" t="s">
        <v>116</v>
      </c>
      <c r="AB1014" s="8" t="s">
        <v>117</v>
      </c>
    </row>
    <row r="1015" spans="1:28">
      <c r="A1015" s="9" t="s">
        <v>258</v>
      </c>
      <c r="B1015" s="8" t="s">
        <v>223</v>
      </c>
      <c r="C1015" s="8" t="s">
        <v>137</v>
      </c>
      <c r="D1015" s="8" t="s">
        <v>262</v>
      </c>
      <c r="I1015" s="8">
        <v>10</v>
      </c>
      <c r="J1015" s="20">
        <v>3.4</v>
      </c>
      <c r="L1015" s="8">
        <v>29.27</v>
      </c>
      <c r="M1015" s="8">
        <v>23.32</v>
      </c>
      <c r="P1015" s="8">
        <v>8.0500000000000007</v>
      </c>
      <c r="Q1015" s="8">
        <v>104.3</v>
      </c>
      <c r="V1015" s="10" t="s">
        <v>113</v>
      </c>
      <c r="W1015" s="10">
        <v>1937</v>
      </c>
      <c r="X1015" s="10" t="s">
        <v>114</v>
      </c>
      <c r="Y1015" s="10" t="s">
        <v>115</v>
      </c>
      <c r="Z1015" s="12">
        <v>15</v>
      </c>
      <c r="AA1015" s="13" t="s">
        <v>116</v>
      </c>
      <c r="AB1015" s="8" t="s">
        <v>117</v>
      </c>
    </row>
    <row r="1016" spans="1:28">
      <c r="A1016" s="9" t="s">
        <v>258</v>
      </c>
      <c r="B1016" s="8" t="s">
        <v>223</v>
      </c>
      <c r="C1016" s="8" t="s">
        <v>137</v>
      </c>
      <c r="D1016" s="8" t="s">
        <v>262</v>
      </c>
      <c r="I1016" s="8">
        <v>25</v>
      </c>
      <c r="J1016" s="20">
        <v>5.43</v>
      </c>
      <c r="L1016" s="8">
        <v>32.39</v>
      </c>
      <c r="M1016" s="8">
        <v>25.59</v>
      </c>
      <c r="P1016" s="8">
        <v>3.98</v>
      </c>
      <c r="Q1016" s="8">
        <v>55.2</v>
      </c>
      <c r="V1016" s="10" t="s">
        <v>113</v>
      </c>
      <c r="W1016" s="10">
        <v>1937</v>
      </c>
      <c r="X1016" s="10" t="s">
        <v>114</v>
      </c>
      <c r="Y1016" s="10" t="s">
        <v>115</v>
      </c>
      <c r="Z1016" s="12">
        <v>15</v>
      </c>
      <c r="AA1016" s="13" t="s">
        <v>116</v>
      </c>
      <c r="AB1016" s="8" t="s">
        <v>117</v>
      </c>
    </row>
    <row r="1017" spans="1:28">
      <c r="A1017" s="9" t="s">
        <v>258</v>
      </c>
      <c r="B1017" s="8" t="s">
        <v>223</v>
      </c>
      <c r="C1017" s="8" t="s">
        <v>137</v>
      </c>
      <c r="D1017" s="8" t="s">
        <v>262</v>
      </c>
      <c r="I1017" s="8">
        <v>40</v>
      </c>
      <c r="J1017" s="20">
        <v>6.32</v>
      </c>
      <c r="L1017" s="8">
        <v>0.83</v>
      </c>
      <c r="M1017" s="8">
        <v>25.82</v>
      </c>
      <c r="P1017" s="8">
        <v>3.88</v>
      </c>
      <c r="Q1017" s="8">
        <v>55.2</v>
      </c>
      <c r="V1017" s="10" t="s">
        <v>113</v>
      </c>
      <c r="W1017" s="10">
        <v>1937</v>
      </c>
      <c r="X1017" s="10" t="s">
        <v>114</v>
      </c>
      <c r="Y1017" s="10" t="s">
        <v>115</v>
      </c>
      <c r="Z1017" s="12">
        <v>15</v>
      </c>
      <c r="AA1017" s="13" t="s">
        <v>116</v>
      </c>
      <c r="AB1017" s="8" t="s">
        <v>117</v>
      </c>
    </row>
    <row r="1018" spans="1:28">
      <c r="A1018" s="9" t="s">
        <v>258</v>
      </c>
      <c r="B1018" s="8" t="s">
        <v>223</v>
      </c>
      <c r="C1018" s="8" t="s">
        <v>137</v>
      </c>
      <c r="D1018" s="8" t="s">
        <v>262</v>
      </c>
      <c r="I1018" s="8">
        <v>75</v>
      </c>
      <c r="J1018" s="20">
        <v>6.78</v>
      </c>
      <c r="L1018" s="8">
        <v>33.119999999999997</v>
      </c>
      <c r="M1018" s="8">
        <v>25.99</v>
      </c>
      <c r="P1018" s="8">
        <v>4.75</v>
      </c>
      <c r="Q1018" s="8">
        <v>68.3</v>
      </c>
      <c r="V1018" s="10" t="s">
        <v>113</v>
      </c>
      <c r="W1018" s="10">
        <v>1937</v>
      </c>
      <c r="X1018" s="10" t="s">
        <v>114</v>
      </c>
      <c r="Y1018" s="10" t="s">
        <v>115</v>
      </c>
      <c r="Z1018" s="12">
        <v>15</v>
      </c>
      <c r="AA1018" s="13" t="s">
        <v>116</v>
      </c>
      <c r="AB1018" s="8" t="s">
        <v>117</v>
      </c>
    </row>
    <row r="1019" spans="1:28">
      <c r="A1019" s="9" t="s">
        <v>258</v>
      </c>
      <c r="B1019" s="8" t="s">
        <v>223</v>
      </c>
      <c r="C1019" s="8" t="s">
        <v>137</v>
      </c>
      <c r="D1019" s="8" t="s">
        <v>262</v>
      </c>
      <c r="I1019" s="8">
        <v>95</v>
      </c>
      <c r="J1019" s="20">
        <v>6.55</v>
      </c>
      <c r="L1019" s="8">
        <v>0.19</v>
      </c>
      <c r="M1019" s="8">
        <v>26.08</v>
      </c>
      <c r="P1019" s="8">
        <v>5.0999999999999996</v>
      </c>
      <c r="Q1019" s="8">
        <v>73.099999999999994</v>
      </c>
      <c r="V1019" s="10" t="s">
        <v>113</v>
      </c>
      <c r="W1019" s="10">
        <v>1937</v>
      </c>
      <c r="X1019" s="10" t="s">
        <v>114</v>
      </c>
      <c r="Y1019" s="10" t="s">
        <v>115</v>
      </c>
      <c r="Z1019" s="12">
        <v>15</v>
      </c>
      <c r="AA1019" s="13" t="s">
        <v>116</v>
      </c>
      <c r="AB1019" s="8" t="s">
        <v>117</v>
      </c>
    </row>
    <row r="1020" spans="1:28">
      <c r="A1020" s="9" t="s">
        <v>258</v>
      </c>
      <c r="B1020" s="8" t="s">
        <v>225</v>
      </c>
      <c r="C1020" s="8" t="s">
        <v>133</v>
      </c>
      <c r="D1020" s="8" t="s">
        <v>263</v>
      </c>
      <c r="I1020" s="8">
        <v>1</v>
      </c>
      <c r="J1020" s="20">
        <v>3.28</v>
      </c>
      <c r="L1020" s="8">
        <v>28.86</v>
      </c>
      <c r="M1020" s="8">
        <v>22.99</v>
      </c>
      <c r="P1020" s="8">
        <v>8.1</v>
      </c>
      <c r="Q1020" s="8">
        <v>104.2</v>
      </c>
      <c r="V1020" s="10" t="s">
        <v>113</v>
      </c>
      <c r="W1020" s="10">
        <v>1937</v>
      </c>
      <c r="X1020" s="10" t="s">
        <v>114</v>
      </c>
      <c r="Y1020" s="10" t="s">
        <v>115</v>
      </c>
      <c r="Z1020" s="12">
        <v>15</v>
      </c>
      <c r="AA1020" s="13" t="s">
        <v>116</v>
      </c>
      <c r="AB1020" s="8" t="s">
        <v>117</v>
      </c>
    </row>
    <row r="1021" spans="1:28">
      <c r="A1021" s="9" t="s">
        <v>258</v>
      </c>
      <c r="B1021" s="8" t="s">
        <v>225</v>
      </c>
      <c r="C1021" s="8" t="s">
        <v>133</v>
      </c>
      <c r="D1021" s="8" t="s">
        <v>263</v>
      </c>
      <c r="I1021" s="8">
        <v>10</v>
      </c>
      <c r="J1021" s="20">
        <v>3.01</v>
      </c>
      <c r="L1021" s="8">
        <v>29.56</v>
      </c>
      <c r="M1021" s="8">
        <v>23.38</v>
      </c>
      <c r="P1021" s="8">
        <v>7.92</v>
      </c>
      <c r="Q1021" s="8">
        <v>101.9</v>
      </c>
      <c r="V1021" s="10" t="s">
        <v>113</v>
      </c>
      <c r="W1021" s="10">
        <v>1937</v>
      </c>
      <c r="X1021" s="10" t="s">
        <v>114</v>
      </c>
      <c r="Y1021" s="10" t="s">
        <v>115</v>
      </c>
      <c r="Z1021" s="12">
        <v>15</v>
      </c>
      <c r="AA1021" s="13" t="s">
        <v>116</v>
      </c>
      <c r="AB1021" s="8" t="s">
        <v>117</v>
      </c>
    </row>
    <row r="1022" spans="1:28">
      <c r="A1022" s="9" t="s">
        <v>258</v>
      </c>
      <c r="B1022" s="8" t="s">
        <v>225</v>
      </c>
      <c r="C1022" s="8" t="s">
        <v>133</v>
      </c>
      <c r="D1022" s="8" t="s">
        <v>263</v>
      </c>
      <c r="I1022" s="8">
        <v>25</v>
      </c>
      <c r="J1022" s="20">
        <v>5.41</v>
      </c>
      <c r="L1022" s="8">
        <v>32.39</v>
      </c>
      <c r="M1022" s="8">
        <v>25.59</v>
      </c>
      <c r="P1022" s="8">
        <v>3.5</v>
      </c>
      <c r="Q1022" s="8">
        <v>49.8</v>
      </c>
      <c r="V1022" s="10" t="s">
        <v>113</v>
      </c>
      <c r="W1022" s="10">
        <v>1937</v>
      </c>
      <c r="X1022" s="10" t="s">
        <v>114</v>
      </c>
      <c r="Y1022" s="10" t="s">
        <v>115</v>
      </c>
      <c r="Z1022" s="12">
        <v>15</v>
      </c>
      <c r="AA1022" s="13" t="s">
        <v>116</v>
      </c>
      <c r="AB1022" s="8" t="s">
        <v>117</v>
      </c>
    </row>
    <row r="1023" spans="1:28">
      <c r="A1023" s="9" t="s">
        <v>258</v>
      </c>
      <c r="B1023" s="8" t="s">
        <v>225</v>
      </c>
      <c r="C1023" s="8" t="s">
        <v>133</v>
      </c>
      <c r="D1023" s="8" t="s">
        <v>263</v>
      </c>
      <c r="I1023" s="8">
        <v>40</v>
      </c>
      <c r="J1023" s="20">
        <v>6.38</v>
      </c>
      <c r="L1023" s="8">
        <v>0.83</v>
      </c>
      <c r="M1023" s="8">
        <v>0.82</v>
      </c>
      <c r="P1023" s="8">
        <v>3.09</v>
      </c>
      <c r="Q1023" s="8">
        <v>44</v>
      </c>
      <c r="V1023" s="10" t="s">
        <v>113</v>
      </c>
      <c r="W1023" s="10">
        <v>1937</v>
      </c>
      <c r="X1023" s="10" t="s">
        <v>114</v>
      </c>
      <c r="Y1023" s="10" t="s">
        <v>115</v>
      </c>
      <c r="Z1023" s="12">
        <v>15</v>
      </c>
      <c r="AA1023" s="13" t="s">
        <v>116</v>
      </c>
      <c r="AB1023" s="8" t="s">
        <v>117</v>
      </c>
    </row>
    <row r="1024" spans="1:28">
      <c r="A1024" s="9" t="s">
        <v>258</v>
      </c>
      <c r="B1024" s="8" t="s">
        <v>225</v>
      </c>
      <c r="C1024" s="8" t="s">
        <v>133</v>
      </c>
      <c r="D1024" s="8" t="s">
        <v>263</v>
      </c>
      <c r="I1024" s="8">
        <v>65</v>
      </c>
      <c r="J1024" s="20">
        <v>6.7</v>
      </c>
      <c r="L1024" s="8">
        <v>0.94</v>
      </c>
      <c r="M1024" s="8">
        <v>0.85</v>
      </c>
      <c r="P1024" s="8">
        <v>3.52</v>
      </c>
      <c r="Q1024" s="8">
        <v>50.5</v>
      </c>
      <c r="V1024" s="10" t="s">
        <v>113</v>
      </c>
      <c r="W1024" s="10">
        <v>1937</v>
      </c>
      <c r="X1024" s="10" t="s">
        <v>114</v>
      </c>
      <c r="Y1024" s="10" t="s">
        <v>115</v>
      </c>
      <c r="Z1024" s="12">
        <v>15</v>
      </c>
      <c r="AA1024" s="13" t="s">
        <v>116</v>
      </c>
      <c r="AB1024" s="8" t="s">
        <v>117</v>
      </c>
    </row>
    <row r="1025" spans="1:28">
      <c r="A1025" s="9" t="s">
        <v>258</v>
      </c>
      <c r="B1025" s="8" t="s">
        <v>264</v>
      </c>
      <c r="C1025" s="8" t="s">
        <v>130</v>
      </c>
      <c r="D1025" s="8" t="s">
        <v>265</v>
      </c>
      <c r="I1025" s="8">
        <v>1</v>
      </c>
      <c r="J1025" s="20">
        <v>3.3</v>
      </c>
      <c r="L1025" s="8">
        <v>28.87</v>
      </c>
      <c r="M1025" s="8">
        <v>23.01</v>
      </c>
      <c r="P1025" s="8">
        <v>7.71</v>
      </c>
      <c r="Q1025" s="8">
        <v>99.2</v>
      </c>
      <c r="V1025" s="10" t="s">
        <v>113</v>
      </c>
      <c r="W1025" s="10">
        <v>1937</v>
      </c>
      <c r="X1025" s="10" t="s">
        <v>114</v>
      </c>
      <c r="Y1025" s="10" t="s">
        <v>115</v>
      </c>
      <c r="Z1025" s="12">
        <v>15</v>
      </c>
      <c r="AA1025" s="13" t="s">
        <v>116</v>
      </c>
      <c r="AB1025" s="8" t="s">
        <v>117</v>
      </c>
    </row>
    <row r="1026" spans="1:28">
      <c r="A1026" s="9" t="s">
        <v>258</v>
      </c>
      <c r="B1026" s="8" t="s">
        <v>264</v>
      </c>
      <c r="C1026" s="8" t="s">
        <v>130</v>
      </c>
      <c r="D1026" s="8" t="s">
        <v>265</v>
      </c>
      <c r="I1026" s="8">
        <v>10</v>
      </c>
      <c r="J1026" s="20">
        <v>2.84</v>
      </c>
      <c r="L1026" s="8">
        <v>30.1</v>
      </c>
      <c r="M1026" s="8">
        <v>24.02</v>
      </c>
      <c r="P1026" s="8">
        <v>7.31</v>
      </c>
      <c r="Q1026" s="8">
        <v>94.1</v>
      </c>
      <c r="V1026" s="10" t="s">
        <v>113</v>
      </c>
      <c r="W1026" s="10">
        <v>1937</v>
      </c>
      <c r="X1026" s="10" t="s">
        <v>114</v>
      </c>
      <c r="Y1026" s="10" t="s">
        <v>115</v>
      </c>
      <c r="Z1026" s="12">
        <v>15</v>
      </c>
      <c r="AA1026" s="13" t="s">
        <v>116</v>
      </c>
      <c r="AB1026" s="8" t="s">
        <v>117</v>
      </c>
    </row>
    <row r="1027" spans="1:28">
      <c r="A1027" s="9" t="s">
        <v>258</v>
      </c>
      <c r="B1027" s="8" t="s">
        <v>264</v>
      </c>
      <c r="C1027" s="8" t="s">
        <v>130</v>
      </c>
      <c r="D1027" s="8" t="s">
        <v>265</v>
      </c>
      <c r="I1027" s="8">
        <v>20</v>
      </c>
      <c r="J1027" s="20">
        <v>4.17</v>
      </c>
      <c r="L1027" s="8">
        <v>31.51</v>
      </c>
      <c r="M1027" s="8">
        <v>25.03</v>
      </c>
      <c r="P1027" s="8">
        <v>3.06</v>
      </c>
      <c r="Q1027" s="8">
        <v>41</v>
      </c>
      <c r="V1027" s="10" t="s">
        <v>113</v>
      </c>
      <c r="W1027" s="10">
        <v>1937</v>
      </c>
      <c r="X1027" s="10" t="s">
        <v>114</v>
      </c>
      <c r="Y1027" s="10" t="s">
        <v>115</v>
      </c>
      <c r="Z1027" s="12">
        <v>15</v>
      </c>
      <c r="AA1027" s="13" t="s">
        <v>116</v>
      </c>
      <c r="AB1027" s="8" t="s">
        <v>117</v>
      </c>
    </row>
    <row r="1028" spans="1:28">
      <c r="A1028" s="9" t="s">
        <v>258</v>
      </c>
      <c r="B1028" s="8" t="s">
        <v>233</v>
      </c>
      <c r="C1028" s="8" t="s">
        <v>127</v>
      </c>
      <c r="D1028" s="8" t="s">
        <v>266</v>
      </c>
      <c r="I1028" s="8">
        <v>1</v>
      </c>
      <c r="J1028" s="20">
        <v>3</v>
      </c>
      <c r="L1028" s="8">
        <v>29.52</v>
      </c>
      <c r="M1028" s="8">
        <v>23.55</v>
      </c>
      <c r="P1028" s="8">
        <v>7.99</v>
      </c>
      <c r="Q1028" s="8">
        <v>102.5</v>
      </c>
      <c r="V1028" s="10" t="s">
        <v>113</v>
      </c>
      <c r="W1028" s="10">
        <v>1937</v>
      </c>
      <c r="X1028" s="10" t="s">
        <v>114</v>
      </c>
      <c r="Y1028" s="10" t="s">
        <v>115</v>
      </c>
      <c r="Z1028" s="12">
        <v>15</v>
      </c>
      <c r="AA1028" s="13" t="s">
        <v>116</v>
      </c>
      <c r="AB1028" s="8" t="s">
        <v>117</v>
      </c>
    </row>
    <row r="1029" spans="1:28">
      <c r="A1029" s="9" t="s">
        <v>258</v>
      </c>
      <c r="B1029" s="8" t="s">
        <v>233</v>
      </c>
      <c r="C1029" s="8" t="s">
        <v>127</v>
      </c>
      <c r="D1029" s="8" t="s">
        <v>266</v>
      </c>
      <c r="I1029" s="8">
        <v>10</v>
      </c>
      <c r="J1029" s="20">
        <v>2.74</v>
      </c>
      <c r="L1029" s="8">
        <v>30.03</v>
      </c>
      <c r="M1029" s="8">
        <v>0.96</v>
      </c>
      <c r="P1029" s="8">
        <v>7.85</v>
      </c>
      <c r="Q1029" s="8">
        <v>100.6</v>
      </c>
      <c r="V1029" s="10" t="s">
        <v>113</v>
      </c>
      <c r="W1029" s="10">
        <v>1937</v>
      </c>
      <c r="X1029" s="10" t="s">
        <v>114</v>
      </c>
      <c r="Y1029" s="10" t="s">
        <v>115</v>
      </c>
      <c r="Z1029" s="12">
        <v>15</v>
      </c>
      <c r="AA1029" s="13" t="s">
        <v>116</v>
      </c>
      <c r="AB1029" s="8" t="s">
        <v>117</v>
      </c>
    </row>
    <row r="1030" spans="1:28">
      <c r="A1030" s="9" t="s">
        <v>258</v>
      </c>
      <c r="B1030" s="8" t="s">
        <v>233</v>
      </c>
      <c r="C1030" s="8" t="s">
        <v>127</v>
      </c>
      <c r="D1030" s="8" t="s">
        <v>266</v>
      </c>
      <c r="I1030" s="8">
        <v>25</v>
      </c>
      <c r="J1030" s="20">
        <v>5.53</v>
      </c>
      <c r="L1030" s="8">
        <v>32.479999999999997</v>
      </c>
      <c r="M1030" s="8">
        <v>25.65</v>
      </c>
      <c r="P1030" s="8">
        <v>3.06</v>
      </c>
      <c r="Q1030" s="8">
        <v>42.7</v>
      </c>
      <c r="V1030" s="10" t="s">
        <v>113</v>
      </c>
      <c r="W1030" s="10">
        <v>1937</v>
      </c>
      <c r="X1030" s="10" t="s">
        <v>114</v>
      </c>
      <c r="Y1030" s="10" t="s">
        <v>115</v>
      </c>
      <c r="Z1030" s="12">
        <v>15</v>
      </c>
      <c r="AA1030" s="13" t="s">
        <v>116</v>
      </c>
      <c r="AB1030" s="8" t="s">
        <v>117</v>
      </c>
    </row>
    <row r="1031" spans="1:28">
      <c r="A1031" s="9" t="s">
        <v>258</v>
      </c>
      <c r="B1031" s="8" t="s">
        <v>233</v>
      </c>
      <c r="C1031" s="8" t="s">
        <v>127</v>
      </c>
      <c r="D1031" s="8" t="s">
        <v>266</v>
      </c>
      <c r="I1031" s="8">
        <v>40</v>
      </c>
      <c r="J1031" s="20">
        <v>6.42</v>
      </c>
      <c r="L1031" s="8">
        <v>0.83</v>
      </c>
      <c r="M1031" s="8">
        <v>0.81</v>
      </c>
      <c r="P1031" s="8">
        <v>2.11</v>
      </c>
      <c r="Q1031" s="8">
        <v>30.2</v>
      </c>
      <c r="V1031" s="10" t="s">
        <v>113</v>
      </c>
      <c r="W1031" s="10">
        <v>1937</v>
      </c>
      <c r="X1031" s="10" t="s">
        <v>114</v>
      </c>
      <c r="Y1031" s="10" t="s">
        <v>115</v>
      </c>
      <c r="Z1031" s="12">
        <v>15</v>
      </c>
      <c r="AA1031" s="13" t="s">
        <v>116</v>
      </c>
      <c r="AB1031" s="8" t="s">
        <v>117</v>
      </c>
    </row>
    <row r="1032" spans="1:28">
      <c r="A1032" s="9" t="s">
        <v>258</v>
      </c>
      <c r="B1032" s="8" t="s">
        <v>233</v>
      </c>
      <c r="C1032" s="8" t="s">
        <v>127</v>
      </c>
      <c r="D1032" s="8" t="s">
        <v>266</v>
      </c>
      <c r="I1032" s="8">
        <v>75</v>
      </c>
      <c r="J1032" s="20">
        <v>6.68</v>
      </c>
      <c r="L1032" s="8">
        <v>0.99</v>
      </c>
      <c r="M1032" s="8">
        <v>0.96</v>
      </c>
      <c r="P1032" s="8">
        <v>1.79</v>
      </c>
      <c r="Q1032" s="8">
        <v>25.7</v>
      </c>
      <c r="V1032" s="10" t="s">
        <v>113</v>
      </c>
      <c r="W1032" s="10">
        <v>1937</v>
      </c>
      <c r="X1032" s="10" t="s">
        <v>114</v>
      </c>
      <c r="Y1032" s="10" t="s">
        <v>115</v>
      </c>
      <c r="Z1032" s="12">
        <v>15</v>
      </c>
      <c r="AA1032" s="13" t="s">
        <v>116</v>
      </c>
      <c r="AB1032" s="8" t="s">
        <v>117</v>
      </c>
    </row>
    <row r="1033" spans="1:28">
      <c r="A1033" s="9" t="s">
        <v>258</v>
      </c>
      <c r="B1033" s="8" t="s">
        <v>233</v>
      </c>
      <c r="C1033" s="8" t="s">
        <v>127</v>
      </c>
      <c r="D1033" s="8" t="s">
        <v>266</v>
      </c>
      <c r="I1033" s="8">
        <v>100</v>
      </c>
      <c r="J1033" s="20">
        <v>6.68</v>
      </c>
      <c r="L1033" s="8">
        <v>33.1</v>
      </c>
      <c r="M1033" s="8">
        <v>0.98</v>
      </c>
      <c r="P1033" s="8">
        <v>1.94</v>
      </c>
      <c r="Q1033" s="8">
        <v>27.8</v>
      </c>
      <c r="V1033" s="10" t="s">
        <v>113</v>
      </c>
      <c r="W1033" s="10">
        <v>1937</v>
      </c>
      <c r="X1033" s="10" t="s">
        <v>114</v>
      </c>
      <c r="Y1033" s="10" t="s">
        <v>115</v>
      </c>
      <c r="Z1033" s="12">
        <v>15</v>
      </c>
      <c r="AA1033" s="13" t="s">
        <v>116</v>
      </c>
      <c r="AB1033" s="8" t="s">
        <v>117</v>
      </c>
    </row>
    <row r="1034" spans="1:28">
      <c r="A1034" s="9" t="s">
        <v>258</v>
      </c>
      <c r="B1034" s="8" t="s">
        <v>268</v>
      </c>
      <c r="C1034" s="8" t="s">
        <v>120</v>
      </c>
      <c r="D1034" s="8" t="s">
        <v>267</v>
      </c>
      <c r="I1034" s="8">
        <v>1</v>
      </c>
      <c r="J1034" s="20">
        <v>3.08</v>
      </c>
      <c r="L1034" s="8">
        <v>28.31</v>
      </c>
      <c r="M1034" s="8">
        <v>22.58</v>
      </c>
      <c r="P1034" s="8">
        <v>8.27</v>
      </c>
      <c r="Q1034" s="8">
        <v>105.7</v>
      </c>
      <c r="V1034" s="10" t="s">
        <v>113</v>
      </c>
      <c r="W1034" s="10">
        <v>1937</v>
      </c>
      <c r="X1034" s="10" t="s">
        <v>114</v>
      </c>
      <c r="Y1034" s="10" t="s">
        <v>115</v>
      </c>
      <c r="Z1034" s="12">
        <v>15</v>
      </c>
      <c r="AA1034" s="13" t="s">
        <v>116</v>
      </c>
      <c r="AB1034" s="8" t="s">
        <v>117</v>
      </c>
    </row>
    <row r="1035" spans="1:28">
      <c r="A1035" s="9" t="s">
        <v>258</v>
      </c>
      <c r="B1035" s="8" t="s">
        <v>268</v>
      </c>
      <c r="C1035" s="8" t="s">
        <v>120</v>
      </c>
      <c r="D1035" s="8" t="s">
        <v>267</v>
      </c>
      <c r="I1035" s="8">
        <v>10</v>
      </c>
      <c r="J1035" s="20">
        <v>3.08</v>
      </c>
      <c r="L1035" s="8">
        <v>28.77</v>
      </c>
      <c r="M1035" s="8">
        <v>22.94</v>
      </c>
      <c r="P1035" s="8">
        <v>8.2899999999999991</v>
      </c>
      <c r="Q1035" s="8">
        <v>106.1</v>
      </c>
      <c r="V1035" s="10" t="s">
        <v>113</v>
      </c>
      <c r="W1035" s="10">
        <v>1937</v>
      </c>
      <c r="X1035" s="10" t="s">
        <v>114</v>
      </c>
      <c r="Y1035" s="10" t="s">
        <v>115</v>
      </c>
      <c r="Z1035" s="12">
        <v>15</v>
      </c>
      <c r="AA1035" s="13" t="s">
        <v>116</v>
      </c>
      <c r="AB1035" s="8" t="s">
        <v>117</v>
      </c>
    </row>
    <row r="1036" spans="1:28">
      <c r="A1036" s="9" t="s">
        <v>258</v>
      </c>
      <c r="B1036" s="8" t="s">
        <v>268</v>
      </c>
      <c r="C1036" s="8" t="s">
        <v>120</v>
      </c>
      <c r="D1036" s="8" t="s">
        <v>267</v>
      </c>
      <c r="I1036" s="8">
        <v>25</v>
      </c>
      <c r="J1036" s="20">
        <v>5.07</v>
      </c>
      <c r="L1036" s="8">
        <v>32.36</v>
      </c>
      <c r="M1036" s="8">
        <v>25.6</v>
      </c>
      <c r="P1036" s="8">
        <v>3.44</v>
      </c>
      <c r="Q1036" s="8">
        <v>47.4</v>
      </c>
      <c r="V1036" s="10" t="s">
        <v>113</v>
      </c>
      <c r="W1036" s="10">
        <v>1937</v>
      </c>
      <c r="X1036" s="10" t="s">
        <v>114</v>
      </c>
      <c r="Y1036" s="10" t="s">
        <v>115</v>
      </c>
      <c r="Z1036" s="12">
        <v>15</v>
      </c>
      <c r="AA1036" s="13" t="s">
        <v>116</v>
      </c>
      <c r="AB1036" s="8" t="s">
        <v>117</v>
      </c>
    </row>
    <row r="1037" spans="1:28">
      <c r="A1037" s="9" t="s">
        <v>258</v>
      </c>
      <c r="B1037" s="8" t="s">
        <v>268</v>
      </c>
      <c r="C1037" s="8" t="s">
        <v>120</v>
      </c>
      <c r="D1037" s="8" t="s">
        <v>267</v>
      </c>
      <c r="I1037" s="8">
        <v>40</v>
      </c>
      <c r="J1037" s="20">
        <v>6.46</v>
      </c>
      <c r="L1037" s="8">
        <v>0.9</v>
      </c>
      <c r="M1037" s="8">
        <v>0.85</v>
      </c>
      <c r="P1037" s="8">
        <v>0.93</v>
      </c>
      <c r="Q1037" s="8">
        <v>13.3</v>
      </c>
      <c r="V1037" s="10" t="s">
        <v>113</v>
      </c>
      <c r="W1037" s="10">
        <v>1937</v>
      </c>
      <c r="X1037" s="10" t="s">
        <v>114</v>
      </c>
      <c r="Y1037" s="10" t="s">
        <v>115</v>
      </c>
      <c r="Z1037" s="12">
        <v>15</v>
      </c>
      <c r="AA1037" s="13" t="s">
        <v>116</v>
      </c>
      <c r="AB1037" s="8" t="s">
        <v>117</v>
      </c>
    </row>
    <row r="1038" spans="1:28">
      <c r="A1038" s="9" t="s">
        <v>258</v>
      </c>
      <c r="B1038" s="8" t="s">
        <v>268</v>
      </c>
      <c r="C1038" s="8" t="s">
        <v>120</v>
      </c>
      <c r="D1038" s="8" t="s">
        <v>267</v>
      </c>
      <c r="I1038" s="8">
        <v>75</v>
      </c>
      <c r="J1038" s="20">
        <v>6.71</v>
      </c>
      <c r="L1038" s="8">
        <v>33.06</v>
      </c>
      <c r="M1038" s="8">
        <v>0.95</v>
      </c>
      <c r="P1038" s="8">
        <v>2.27</v>
      </c>
      <c r="Q1038" s="8">
        <v>32.6</v>
      </c>
      <c r="V1038" s="10" t="s">
        <v>113</v>
      </c>
      <c r="W1038" s="10">
        <v>1937</v>
      </c>
      <c r="X1038" s="10" t="s">
        <v>114</v>
      </c>
      <c r="Y1038" s="10" t="s">
        <v>115</v>
      </c>
      <c r="Z1038" s="12">
        <v>15</v>
      </c>
      <c r="AA1038" s="13" t="s">
        <v>116</v>
      </c>
      <c r="AB1038" s="8" t="s">
        <v>117</v>
      </c>
    </row>
    <row r="1039" spans="1:28">
      <c r="A1039" s="9" t="s">
        <v>258</v>
      </c>
      <c r="B1039" s="8" t="s">
        <v>268</v>
      </c>
      <c r="C1039" s="8" t="s">
        <v>120</v>
      </c>
      <c r="D1039" s="8" t="s">
        <v>267</v>
      </c>
      <c r="I1039" s="8">
        <v>110</v>
      </c>
      <c r="J1039" s="20">
        <v>6.65</v>
      </c>
      <c r="L1039" s="8">
        <v>0.08</v>
      </c>
      <c r="M1039" s="8">
        <v>0.98</v>
      </c>
      <c r="P1039" s="8">
        <v>1.36</v>
      </c>
      <c r="Q1039" s="8">
        <v>19.5</v>
      </c>
      <c r="V1039" s="10" t="s">
        <v>113</v>
      </c>
      <c r="W1039" s="10">
        <v>1937</v>
      </c>
      <c r="X1039" s="10" t="s">
        <v>114</v>
      </c>
      <c r="Y1039" s="10" t="s">
        <v>115</v>
      </c>
      <c r="Z1039" s="12">
        <v>15</v>
      </c>
      <c r="AA1039" s="13" t="s">
        <v>116</v>
      </c>
      <c r="AB1039" s="8" t="s">
        <v>117</v>
      </c>
    </row>
    <row r="1040" spans="1:28">
      <c r="A1040" s="9" t="s">
        <v>258</v>
      </c>
      <c r="B1040" s="8" t="s">
        <v>268</v>
      </c>
      <c r="C1040" s="8" t="s">
        <v>120</v>
      </c>
      <c r="D1040" s="8" t="s">
        <v>267</v>
      </c>
      <c r="I1040" s="8">
        <v>150</v>
      </c>
      <c r="J1040" s="20">
        <v>6.64</v>
      </c>
      <c r="L1040" s="8">
        <v>0.12</v>
      </c>
      <c r="M1040" s="8">
        <v>26.01</v>
      </c>
      <c r="P1040" s="8">
        <v>0.8</v>
      </c>
      <c r="Q1040" s="8">
        <v>11.5</v>
      </c>
      <c r="V1040" s="10" t="s">
        <v>113</v>
      </c>
      <c r="W1040" s="10">
        <v>1937</v>
      </c>
      <c r="X1040" s="10" t="s">
        <v>114</v>
      </c>
      <c r="Y1040" s="10" t="s">
        <v>115</v>
      </c>
      <c r="Z1040" s="12">
        <v>15</v>
      </c>
      <c r="AA1040" s="13" t="s">
        <v>116</v>
      </c>
      <c r="AB1040" s="8" t="s">
        <v>117</v>
      </c>
    </row>
    <row r="1041" spans="1:28">
      <c r="A1041" s="9" t="s">
        <v>269</v>
      </c>
      <c r="B1041" s="8" t="s">
        <v>270</v>
      </c>
      <c r="C1041" s="8" t="s">
        <v>139</v>
      </c>
      <c r="D1041" s="8" t="s">
        <v>271</v>
      </c>
      <c r="I1041" s="8">
        <v>1</v>
      </c>
      <c r="J1041" s="20">
        <v>3.46</v>
      </c>
      <c r="L1041" s="8">
        <v>28.03</v>
      </c>
      <c r="M1041" s="8">
        <v>22.32</v>
      </c>
      <c r="P1041" s="8">
        <v>8.1</v>
      </c>
      <c r="Q1041" s="8">
        <v>104</v>
      </c>
      <c r="V1041" s="10" t="s">
        <v>113</v>
      </c>
      <c r="W1041" s="10">
        <v>1937</v>
      </c>
      <c r="X1041" s="10" t="s">
        <v>114</v>
      </c>
      <c r="Y1041" s="10" t="s">
        <v>115</v>
      </c>
      <c r="Z1041" s="12">
        <v>15</v>
      </c>
      <c r="AA1041" s="13" t="s">
        <v>116</v>
      </c>
      <c r="AB1041" s="8" t="s">
        <v>117</v>
      </c>
    </row>
    <row r="1042" spans="1:28">
      <c r="A1042" s="9" t="s">
        <v>269</v>
      </c>
      <c r="B1042" s="8" t="s">
        <v>270</v>
      </c>
      <c r="C1042" s="8" t="s">
        <v>139</v>
      </c>
      <c r="D1042" s="8" t="s">
        <v>271</v>
      </c>
      <c r="I1042" s="8">
        <v>10</v>
      </c>
      <c r="J1042" s="20">
        <v>3.91</v>
      </c>
      <c r="L1042" s="8">
        <v>29.47</v>
      </c>
      <c r="M1042" s="8">
        <v>23.43</v>
      </c>
      <c r="P1042" s="8">
        <v>7.46</v>
      </c>
      <c r="Q1042" s="8">
        <v>97.9</v>
      </c>
      <c r="V1042" s="10" t="s">
        <v>113</v>
      </c>
      <c r="W1042" s="10">
        <v>1937</v>
      </c>
      <c r="X1042" s="10" t="s">
        <v>114</v>
      </c>
      <c r="Y1042" s="10" t="s">
        <v>115</v>
      </c>
      <c r="Z1042" s="12">
        <v>15</v>
      </c>
      <c r="AA1042" s="13" t="s">
        <v>116</v>
      </c>
      <c r="AB1042" s="8" t="s">
        <v>117</v>
      </c>
    </row>
    <row r="1043" spans="1:28">
      <c r="A1043" s="9" t="s">
        <v>269</v>
      </c>
      <c r="B1043" s="8" t="s">
        <v>270</v>
      </c>
      <c r="C1043" s="8" t="s">
        <v>139</v>
      </c>
      <c r="D1043" s="8" t="s">
        <v>271</v>
      </c>
      <c r="I1043" s="8">
        <v>25</v>
      </c>
      <c r="J1043" s="20">
        <v>5.52</v>
      </c>
      <c r="L1043" s="8">
        <v>32.450000000000003</v>
      </c>
      <c r="M1043" s="8">
        <v>25.62</v>
      </c>
      <c r="P1043" s="8">
        <v>4.91</v>
      </c>
      <c r="Q1043" s="8">
        <v>68.400000000000006</v>
      </c>
      <c r="V1043" s="10" t="s">
        <v>113</v>
      </c>
      <c r="W1043" s="10">
        <v>1937</v>
      </c>
      <c r="X1043" s="10" t="s">
        <v>114</v>
      </c>
      <c r="Y1043" s="10" t="s">
        <v>115</v>
      </c>
      <c r="Z1043" s="12">
        <v>15</v>
      </c>
      <c r="AA1043" s="13" t="s">
        <v>116</v>
      </c>
      <c r="AB1043" s="8" t="s">
        <v>117</v>
      </c>
    </row>
    <row r="1044" spans="1:28">
      <c r="A1044" s="9" t="s">
        <v>269</v>
      </c>
      <c r="B1044" s="8" t="s">
        <v>270</v>
      </c>
      <c r="C1044" s="8" t="s">
        <v>139</v>
      </c>
      <c r="D1044" s="8" t="s">
        <v>271</v>
      </c>
      <c r="I1044" s="8">
        <v>40</v>
      </c>
      <c r="J1044" s="20">
        <v>6.1</v>
      </c>
      <c r="L1044" s="8">
        <v>0.81</v>
      </c>
      <c r="M1044" s="8">
        <v>0.83</v>
      </c>
      <c r="P1044" s="8">
        <v>5.01</v>
      </c>
      <c r="Q1044" s="8">
        <v>71</v>
      </c>
      <c r="V1044" s="10" t="s">
        <v>113</v>
      </c>
      <c r="W1044" s="10">
        <v>1937</v>
      </c>
      <c r="X1044" s="10" t="s">
        <v>114</v>
      </c>
      <c r="Y1044" s="10" t="s">
        <v>115</v>
      </c>
      <c r="Z1044" s="12">
        <v>15</v>
      </c>
      <c r="AA1044" s="13" t="s">
        <v>116</v>
      </c>
      <c r="AB1044" s="8" t="s">
        <v>117</v>
      </c>
    </row>
    <row r="1045" spans="1:28">
      <c r="A1045" s="9" t="s">
        <v>269</v>
      </c>
      <c r="B1045" s="8" t="s">
        <v>270</v>
      </c>
      <c r="C1045" s="8" t="s">
        <v>139</v>
      </c>
      <c r="D1045" s="8" t="s">
        <v>271</v>
      </c>
      <c r="I1045" s="8">
        <v>70</v>
      </c>
      <c r="J1045" s="20">
        <v>6.4</v>
      </c>
      <c r="L1045" s="8">
        <v>33.06</v>
      </c>
      <c r="M1045" s="8">
        <v>0.99</v>
      </c>
      <c r="P1045" s="8">
        <v>4.9800000000000004</v>
      </c>
      <c r="Q1045" s="8">
        <v>71</v>
      </c>
      <c r="V1045" s="10" t="s">
        <v>113</v>
      </c>
      <c r="W1045" s="10">
        <v>1937</v>
      </c>
      <c r="X1045" s="10" t="s">
        <v>114</v>
      </c>
      <c r="Y1045" s="10" t="s">
        <v>115</v>
      </c>
      <c r="Z1045" s="12">
        <v>15</v>
      </c>
      <c r="AA1045" s="13" t="s">
        <v>116</v>
      </c>
      <c r="AB1045" s="8" t="s">
        <v>117</v>
      </c>
    </row>
    <row r="1046" spans="1:28">
      <c r="A1046" s="9" t="s">
        <v>269</v>
      </c>
      <c r="B1046" s="8" t="s">
        <v>270</v>
      </c>
      <c r="C1046" s="8" t="s">
        <v>139</v>
      </c>
      <c r="D1046" s="8" t="s">
        <v>271</v>
      </c>
      <c r="I1046" s="8">
        <v>100</v>
      </c>
      <c r="J1046" s="20">
        <v>6.09</v>
      </c>
      <c r="L1046" s="8">
        <v>0.06</v>
      </c>
      <c r="M1046" s="8">
        <v>26.03</v>
      </c>
      <c r="P1046" s="8">
        <v>4.9800000000000004</v>
      </c>
      <c r="Q1046" s="8">
        <v>70.599999999999994</v>
      </c>
      <c r="V1046" s="10" t="s">
        <v>113</v>
      </c>
      <c r="W1046" s="10">
        <v>1937</v>
      </c>
      <c r="X1046" s="10" t="s">
        <v>114</v>
      </c>
      <c r="Y1046" s="10" t="s">
        <v>115</v>
      </c>
      <c r="Z1046" s="12">
        <v>15</v>
      </c>
      <c r="AA1046" s="13" t="s">
        <v>116</v>
      </c>
      <c r="AB1046" s="8" t="s">
        <v>117</v>
      </c>
    </row>
    <row r="1047" spans="1:28">
      <c r="A1047" s="9" t="s">
        <v>269</v>
      </c>
      <c r="B1047" s="8" t="s">
        <v>272</v>
      </c>
      <c r="D1047" s="8" t="s">
        <v>273</v>
      </c>
      <c r="I1047" s="8">
        <v>1</v>
      </c>
      <c r="J1047" s="20">
        <v>3.54</v>
      </c>
      <c r="L1047" s="8">
        <v>27.85</v>
      </c>
      <c r="M1047" s="8">
        <v>22.17</v>
      </c>
      <c r="P1047" s="8">
        <v>8.07</v>
      </c>
      <c r="Q1047" s="8">
        <v>103.7</v>
      </c>
      <c r="V1047" s="10" t="s">
        <v>113</v>
      </c>
      <c r="W1047" s="10">
        <v>1937</v>
      </c>
      <c r="X1047" s="10" t="s">
        <v>114</v>
      </c>
      <c r="Y1047" s="10" t="s">
        <v>115</v>
      </c>
      <c r="Z1047" s="12">
        <v>15</v>
      </c>
      <c r="AA1047" s="13" t="s">
        <v>116</v>
      </c>
      <c r="AB1047" s="8" t="s">
        <v>117</v>
      </c>
    </row>
    <row r="1048" spans="1:28">
      <c r="A1048" s="9" t="s">
        <v>269</v>
      </c>
      <c r="B1048" s="8" t="s">
        <v>272</v>
      </c>
      <c r="D1048" s="8" t="s">
        <v>273</v>
      </c>
      <c r="I1048" s="8">
        <v>10</v>
      </c>
      <c r="J1048" s="20">
        <v>4.0599999999999996</v>
      </c>
      <c r="L1048" s="8">
        <v>29.56</v>
      </c>
      <c r="M1048" s="8">
        <v>23.38</v>
      </c>
      <c r="P1048" s="8">
        <v>7.25</v>
      </c>
      <c r="Q1048" s="8">
        <v>95.5</v>
      </c>
      <c r="V1048" s="10" t="s">
        <v>113</v>
      </c>
      <c r="W1048" s="10">
        <v>1937</v>
      </c>
      <c r="X1048" s="10" t="s">
        <v>114</v>
      </c>
      <c r="Y1048" s="10" t="s">
        <v>115</v>
      </c>
      <c r="Z1048" s="12">
        <v>15</v>
      </c>
      <c r="AA1048" s="13" t="s">
        <v>116</v>
      </c>
      <c r="AB1048" s="8" t="s">
        <v>117</v>
      </c>
    </row>
    <row r="1049" spans="1:28">
      <c r="A1049" s="9" t="s">
        <v>269</v>
      </c>
      <c r="B1049" s="8" t="s">
        <v>272</v>
      </c>
      <c r="D1049" s="8" t="s">
        <v>273</v>
      </c>
      <c r="I1049" s="8">
        <v>25</v>
      </c>
      <c r="J1049" s="20">
        <v>5.33</v>
      </c>
      <c r="L1049" s="8">
        <v>32.57</v>
      </c>
      <c r="M1049" s="8">
        <v>25.57</v>
      </c>
      <c r="P1049" s="8">
        <v>5.25</v>
      </c>
      <c r="Q1049" s="8">
        <v>72.7</v>
      </c>
      <c r="V1049" s="10" t="s">
        <v>113</v>
      </c>
      <c r="W1049" s="10">
        <v>1937</v>
      </c>
      <c r="X1049" s="10" t="s">
        <v>114</v>
      </c>
      <c r="Y1049" s="10" t="s">
        <v>115</v>
      </c>
      <c r="Z1049" s="12">
        <v>15</v>
      </c>
      <c r="AA1049" s="13" t="s">
        <v>116</v>
      </c>
      <c r="AB1049" s="8" t="s">
        <v>117</v>
      </c>
    </row>
    <row r="1050" spans="1:28">
      <c r="A1050" s="9" t="s">
        <v>269</v>
      </c>
      <c r="B1050" s="8" t="s">
        <v>272</v>
      </c>
      <c r="D1050" s="8" t="s">
        <v>273</v>
      </c>
      <c r="I1050" s="8">
        <v>40</v>
      </c>
      <c r="J1050" s="20">
        <v>6.04</v>
      </c>
      <c r="L1050" s="8">
        <v>0.81</v>
      </c>
      <c r="M1050" s="8">
        <v>0.84</v>
      </c>
      <c r="P1050" s="8">
        <v>5.0199999999999996</v>
      </c>
      <c r="Q1050" s="8">
        <v>71</v>
      </c>
      <c r="V1050" s="10" t="s">
        <v>113</v>
      </c>
      <c r="W1050" s="10">
        <v>1937</v>
      </c>
      <c r="X1050" s="10" t="s">
        <v>114</v>
      </c>
      <c r="Y1050" s="10" t="s">
        <v>115</v>
      </c>
      <c r="Z1050" s="12">
        <v>15</v>
      </c>
      <c r="AA1050" s="13" t="s">
        <v>116</v>
      </c>
      <c r="AB1050" s="8" t="s">
        <v>117</v>
      </c>
    </row>
    <row r="1051" spans="1:28">
      <c r="A1051" s="9" t="s">
        <v>269</v>
      </c>
      <c r="B1051" s="8" t="s">
        <v>272</v>
      </c>
      <c r="D1051" s="8" t="s">
        <v>273</v>
      </c>
      <c r="I1051" s="8">
        <v>70</v>
      </c>
      <c r="J1051" s="20">
        <v>6.3</v>
      </c>
      <c r="L1051" s="8">
        <v>33.03</v>
      </c>
      <c r="M1051" s="8">
        <v>0.98</v>
      </c>
      <c r="P1051" s="8">
        <v>5.0199999999999996</v>
      </c>
      <c r="Q1051" s="8">
        <v>71.5</v>
      </c>
      <c r="V1051" s="10" t="s">
        <v>113</v>
      </c>
      <c r="W1051" s="10">
        <v>1937</v>
      </c>
      <c r="X1051" s="10" t="s">
        <v>114</v>
      </c>
      <c r="Y1051" s="10" t="s">
        <v>115</v>
      </c>
      <c r="Z1051" s="12">
        <v>15</v>
      </c>
      <c r="AA1051" s="13" t="s">
        <v>116</v>
      </c>
      <c r="AB1051" s="8" t="s">
        <v>117</v>
      </c>
    </row>
    <row r="1052" spans="1:28">
      <c r="A1052" s="9" t="s">
        <v>269</v>
      </c>
      <c r="B1052" s="8" t="s">
        <v>274</v>
      </c>
      <c r="D1052" s="8" t="s">
        <v>275</v>
      </c>
      <c r="I1052" s="8">
        <v>1</v>
      </c>
      <c r="J1052" s="20">
        <v>3.89</v>
      </c>
      <c r="L1052" s="8">
        <v>28.37</v>
      </c>
      <c r="M1052" s="8">
        <v>22.56</v>
      </c>
      <c r="P1052" s="8">
        <v>7.99</v>
      </c>
      <c r="Q1052" s="8">
        <v>104</v>
      </c>
      <c r="V1052" s="10" t="s">
        <v>113</v>
      </c>
      <c r="W1052" s="10">
        <v>1937</v>
      </c>
      <c r="X1052" s="10" t="s">
        <v>114</v>
      </c>
      <c r="Y1052" s="10" t="s">
        <v>115</v>
      </c>
      <c r="Z1052" s="12">
        <v>15</v>
      </c>
      <c r="AA1052" s="13" t="s">
        <v>116</v>
      </c>
      <c r="AB1052" s="8" t="s">
        <v>117</v>
      </c>
    </row>
    <row r="1053" spans="1:28">
      <c r="A1053" s="9" t="s">
        <v>269</v>
      </c>
      <c r="B1053" s="8" t="s">
        <v>274</v>
      </c>
      <c r="D1053" s="8" t="s">
        <v>275</v>
      </c>
      <c r="I1053" s="8">
        <v>10</v>
      </c>
      <c r="J1053" s="20">
        <v>4.12</v>
      </c>
      <c r="L1053" s="8">
        <v>29.04</v>
      </c>
      <c r="M1053" s="8">
        <v>23.07</v>
      </c>
      <c r="P1053" s="8">
        <v>7.51</v>
      </c>
      <c r="Q1053" s="8">
        <v>98.7</v>
      </c>
      <c r="V1053" s="10" t="s">
        <v>113</v>
      </c>
      <c r="W1053" s="10">
        <v>1937</v>
      </c>
      <c r="X1053" s="10" t="s">
        <v>114</v>
      </c>
      <c r="Y1053" s="10" t="s">
        <v>115</v>
      </c>
      <c r="Z1053" s="12">
        <v>15</v>
      </c>
      <c r="AA1053" s="13" t="s">
        <v>116</v>
      </c>
      <c r="AB1053" s="8" t="s">
        <v>117</v>
      </c>
    </row>
    <row r="1054" spans="1:28">
      <c r="A1054" s="9" t="s">
        <v>269</v>
      </c>
      <c r="B1054" s="8" t="s">
        <v>274</v>
      </c>
      <c r="D1054" s="8" t="s">
        <v>275</v>
      </c>
      <c r="I1054" s="8">
        <v>25</v>
      </c>
      <c r="J1054" s="20">
        <v>5.4</v>
      </c>
      <c r="L1054" s="8">
        <v>32.21</v>
      </c>
      <c r="M1054" s="8">
        <v>25.44</v>
      </c>
      <c r="P1054" s="8">
        <v>5.38</v>
      </c>
      <c r="Q1054" s="8">
        <v>74.5</v>
      </c>
      <c r="V1054" s="10" t="s">
        <v>113</v>
      </c>
      <c r="W1054" s="10">
        <v>1937</v>
      </c>
      <c r="X1054" s="10" t="s">
        <v>114</v>
      </c>
      <c r="Y1054" s="10" t="s">
        <v>115</v>
      </c>
      <c r="Z1054" s="12">
        <v>15</v>
      </c>
      <c r="AA1054" s="13" t="s">
        <v>116</v>
      </c>
      <c r="AB1054" s="8" t="s">
        <v>117</v>
      </c>
    </row>
    <row r="1055" spans="1:28">
      <c r="A1055" s="9" t="s">
        <v>269</v>
      </c>
      <c r="B1055" s="8" t="s">
        <v>274</v>
      </c>
      <c r="D1055" s="8" t="s">
        <v>275</v>
      </c>
      <c r="I1055" s="8">
        <v>40</v>
      </c>
      <c r="J1055" s="20">
        <v>6.03</v>
      </c>
      <c r="L1055" s="8">
        <v>0.81</v>
      </c>
      <c r="M1055" s="8">
        <v>0.84</v>
      </c>
      <c r="P1055" s="8">
        <v>5.09</v>
      </c>
      <c r="Q1055" s="8">
        <v>72</v>
      </c>
      <c r="V1055" s="10" t="s">
        <v>113</v>
      </c>
      <c r="W1055" s="10">
        <v>1937</v>
      </c>
      <c r="X1055" s="10" t="s">
        <v>114</v>
      </c>
      <c r="Y1055" s="10" t="s">
        <v>115</v>
      </c>
      <c r="Z1055" s="12">
        <v>15</v>
      </c>
      <c r="AA1055" s="13" t="s">
        <v>116</v>
      </c>
      <c r="AB1055" s="8" t="s">
        <v>117</v>
      </c>
    </row>
    <row r="1056" spans="1:28">
      <c r="A1056" s="9" t="s">
        <v>269</v>
      </c>
      <c r="B1056" s="8" t="s">
        <v>274</v>
      </c>
      <c r="D1056" s="8" t="s">
        <v>275</v>
      </c>
      <c r="I1056" s="8">
        <v>50</v>
      </c>
      <c r="J1056" s="20">
        <v>6.06</v>
      </c>
      <c r="L1056" s="8">
        <v>0.88</v>
      </c>
      <c r="M1056" s="8">
        <v>0.9</v>
      </c>
      <c r="P1056" s="8">
        <v>5.14</v>
      </c>
      <c r="Q1056" s="8">
        <v>72.7</v>
      </c>
      <c r="V1056" s="10" t="s">
        <v>113</v>
      </c>
      <c r="W1056" s="10">
        <v>1937</v>
      </c>
      <c r="X1056" s="10" t="s">
        <v>114</v>
      </c>
      <c r="Y1056" s="10" t="s">
        <v>115</v>
      </c>
      <c r="Z1056" s="12">
        <v>15</v>
      </c>
      <c r="AA1056" s="13" t="s">
        <v>116</v>
      </c>
      <c r="AB1056" s="8" t="s">
        <v>117</v>
      </c>
    </row>
    <row r="1057" spans="1:28">
      <c r="A1057" s="9" t="s">
        <v>269</v>
      </c>
      <c r="B1057" s="8" t="s">
        <v>136</v>
      </c>
      <c r="D1057" s="8" t="s">
        <v>276</v>
      </c>
      <c r="I1057" s="8">
        <v>1</v>
      </c>
      <c r="J1057" s="20">
        <v>4.05</v>
      </c>
      <c r="L1057" s="8">
        <v>28.59</v>
      </c>
      <c r="M1057" s="8">
        <v>22.71</v>
      </c>
      <c r="P1057" s="8">
        <v>7.71</v>
      </c>
      <c r="Q1057" s="8">
        <v>100.8</v>
      </c>
      <c r="V1057" s="10" t="s">
        <v>113</v>
      </c>
      <c r="W1057" s="10">
        <v>1937</v>
      </c>
      <c r="X1057" s="10" t="s">
        <v>114</v>
      </c>
      <c r="Y1057" s="10" t="s">
        <v>115</v>
      </c>
      <c r="Z1057" s="12">
        <v>15</v>
      </c>
      <c r="AA1057" s="13" t="s">
        <v>116</v>
      </c>
      <c r="AB1057" s="8" t="s">
        <v>117</v>
      </c>
    </row>
    <row r="1058" spans="1:28">
      <c r="A1058" s="9" t="s">
        <v>269</v>
      </c>
      <c r="B1058" s="8" t="s">
        <v>136</v>
      </c>
      <c r="D1058" s="8" t="s">
        <v>276</v>
      </c>
      <c r="I1058" s="8">
        <v>10</v>
      </c>
      <c r="J1058" s="20">
        <v>4.25</v>
      </c>
      <c r="L1058" s="8">
        <v>29.18</v>
      </c>
      <c r="M1058" s="8">
        <v>23.17</v>
      </c>
      <c r="P1058" s="8">
        <v>7.43</v>
      </c>
      <c r="Q1058" s="8">
        <v>98.2</v>
      </c>
      <c r="V1058" s="10" t="s">
        <v>113</v>
      </c>
      <c r="W1058" s="10">
        <v>1937</v>
      </c>
      <c r="X1058" s="10" t="s">
        <v>114</v>
      </c>
      <c r="Y1058" s="10" t="s">
        <v>115</v>
      </c>
      <c r="Z1058" s="12">
        <v>15</v>
      </c>
      <c r="AA1058" s="13" t="s">
        <v>116</v>
      </c>
      <c r="AB1058" s="8" t="s">
        <v>117</v>
      </c>
    </row>
    <row r="1059" spans="1:28">
      <c r="A1059" s="9" t="s">
        <v>269</v>
      </c>
      <c r="B1059" s="8" t="s">
        <v>136</v>
      </c>
      <c r="D1059" s="8" t="s">
        <v>276</v>
      </c>
      <c r="I1059" s="8">
        <v>30</v>
      </c>
      <c r="J1059" s="20">
        <v>6.24</v>
      </c>
      <c r="L1059" s="8">
        <v>33.58</v>
      </c>
      <c r="M1059" s="8">
        <v>26.43</v>
      </c>
      <c r="P1059" s="8">
        <v>5.51</v>
      </c>
      <c r="Q1059" s="8">
        <v>78.599999999999994</v>
      </c>
      <c r="V1059" s="10" t="s">
        <v>113</v>
      </c>
      <c r="W1059" s="10">
        <v>1937</v>
      </c>
      <c r="X1059" s="10" t="s">
        <v>114</v>
      </c>
      <c r="Y1059" s="10" t="s">
        <v>115</v>
      </c>
      <c r="Z1059" s="12">
        <v>15</v>
      </c>
      <c r="AA1059" s="13" t="s">
        <v>116</v>
      </c>
      <c r="AB1059" s="8" t="s">
        <v>117</v>
      </c>
    </row>
    <row r="1060" spans="1:28">
      <c r="A1060" s="9" t="s">
        <v>269</v>
      </c>
      <c r="B1060" s="8" t="s">
        <v>178</v>
      </c>
      <c r="D1060" s="8" t="s">
        <v>277</v>
      </c>
      <c r="I1060" s="8">
        <v>1</v>
      </c>
      <c r="J1060" s="20">
        <v>4.3499999999999996</v>
      </c>
      <c r="L1060" s="8">
        <v>29.09</v>
      </c>
      <c r="M1060" s="8">
        <v>23.09</v>
      </c>
      <c r="P1060" s="8">
        <v>7.44</v>
      </c>
      <c r="Q1060" s="8">
        <v>98.4</v>
      </c>
      <c r="V1060" s="10" t="s">
        <v>113</v>
      </c>
      <c r="W1060" s="10">
        <v>1937</v>
      </c>
      <c r="X1060" s="10" t="s">
        <v>114</v>
      </c>
      <c r="Y1060" s="10" t="s">
        <v>115</v>
      </c>
      <c r="Z1060" s="12">
        <v>15</v>
      </c>
      <c r="AA1060" s="13" t="s">
        <v>116</v>
      </c>
      <c r="AB1060" s="8" t="s">
        <v>117</v>
      </c>
    </row>
    <row r="1061" spans="1:28">
      <c r="A1061" s="9" t="s">
        <v>269</v>
      </c>
      <c r="B1061" s="8" t="s">
        <v>178</v>
      </c>
      <c r="D1061" s="8" t="s">
        <v>277</v>
      </c>
      <c r="I1061" s="8">
        <v>10</v>
      </c>
      <c r="J1061" s="20">
        <v>5.99</v>
      </c>
      <c r="L1061" s="8">
        <v>33.369999999999997</v>
      </c>
      <c r="M1061" s="8">
        <v>26.29</v>
      </c>
      <c r="P1061" s="8">
        <v>5.68</v>
      </c>
      <c r="Q1061" s="8">
        <v>79</v>
      </c>
      <c r="V1061" s="10" t="s">
        <v>113</v>
      </c>
      <c r="W1061" s="10">
        <v>1937</v>
      </c>
      <c r="X1061" s="10" t="s">
        <v>114</v>
      </c>
      <c r="Y1061" s="10" t="s">
        <v>115</v>
      </c>
      <c r="Z1061" s="12">
        <v>15</v>
      </c>
      <c r="AA1061" s="13" t="s">
        <v>116</v>
      </c>
      <c r="AB1061" s="8" t="s">
        <v>117</v>
      </c>
    </row>
    <row r="1062" spans="1:28">
      <c r="A1062" s="9" t="s">
        <v>269</v>
      </c>
      <c r="B1062" s="8" t="s">
        <v>178</v>
      </c>
      <c r="D1062" s="8" t="s">
        <v>277</v>
      </c>
      <c r="I1062" s="8">
        <v>25</v>
      </c>
      <c r="J1062" s="20">
        <v>6.74</v>
      </c>
      <c r="L1062" s="8">
        <v>34.67</v>
      </c>
      <c r="M1062" s="8">
        <v>27.22</v>
      </c>
      <c r="P1062" s="8">
        <v>5.39</v>
      </c>
      <c r="Q1062" s="8">
        <v>78.5</v>
      </c>
      <c r="V1062" s="10" t="s">
        <v>113</v>
      </c>
      <c r="W1062" s="10">
        <v>1937</v>
      </c>
      <c r="X1062" s="10" t="s">
        <v>114</v>
      </c>
      <c r="Y1062" s="10" t="s">
        <v>115</v>
      </c>
      <c r="Z1062" s="12">
        <v>15</v>
      </c>
      <c r="AA1062" s="13" t="s">
        <v>116</v>
      </c>
      <c r="AB1062" s="8" t="s">
        <v>117</v>
      </c>
    </row>
    <row r="1063" spans="1:28">
      <c r="A1063" s="9" t="s">
        <v>269</v>
      </c>
      <c r="B1063" s="8" t="s">
        <v>178</v>
      </c>
      <c r="D1063" s="8" t="s">
        <v>277</v>
      </c>
      <c r="I1063" s="8">
        <v>45</v>
      </c>
      <c r="J1063" s="20">
        <v>6.62</v>
      </c>
      <c r="L1063" s="8">
        <v>0.87</v>
      </c>
      <c r="M1063" s="8">
        <v>0.37</v>
      </c>
      <c r="P1063" s="8" t="s">
        <v>18</v>
      </c>
      <c r="Q1063" s="8" t="s">
        <v>18</v>
      </c>
      <c r="V1063" s="10" t="s">
        <v>113</v>
      </c>
      <c r="W1063" s="10">
        <v>1937</v>
      </c>
      <c r="X1063" s="10" t="s">
        <v>114</v>
      </c>
      <c r="Y1063" s="10" t="s">
        <v>115</v>
      </c>
      <c r="Z1063" s="12">
        <v>15</v>
      </c>
      <c r="AA1063" s="13" t="s">
        <v>116</v>
      </c>
      <c r="AB1063" s="8" t="s">
        <v>117</v>
      </c>
    </row>
    <row r="1064" spans="1:28">
      <c r="A1064" s="9" t="s">
        <v>269</v>
      </c>
      <c r="B1064" s="8" t="s">
        <v>160</v>
      </c>
      <c r="D1064" s="8" t="s">
        <v>278</v>
      </c>
      <c r="I1064" s="8">
        <v>1</v>
      </c>
      <c r="J1064" s="20">
        <v>4.5199999999999996</v>
      </c>
      <c r="L1064" s="8">
        <v>29.38</v>
      </c>
      <c r="M1064" s="8">
        <v>23.29</v>
      </c>
      <c r="P1064" s="8">
        <v>7.35</v>
      </c>
      <c r="Q1064" s="8">
        <v>97.7</v>
      </c>
      <c r="V1064" s="10" t="s">
        <v>113</v>
      </c>
      <c r="W1064" s="10">
        <v>1937</v>
      </c>
      <c r="X1064" s="10" t="s">
        <v>114</v>
      </c>
      <c r="Y1064" s="10" t="s">
        <v>115</v>
      </c>
      <c r="Z1064" s="12">
        <v>15</v>
      </c>
      <c r="AA1064" s="13" t="s">
        <v>116</v>
      </c>
      <c r="AB1064" s="8" t="s">
        <v>117</v>
      </c>
    </row>
    <row r="1065" spans="1:28">
      <c r="A1065" s="9" t="s">
        <v>269</v>
      </c>
      <c r="B1065" s="8" t="s">
        <v>160</v>
      </c>
      <c r="D1065" s="8" t="s">
        <v>278</v>
      </c>
      <c r="I1065" s="8">
        <v>10</v>
      </c>
      <c r="J1065" s="20">
        <v>6.07</v>
      </c>
      <c r="L1065" s="8">
        <v>33.28</v>
      </c>
      <c r="M1065" s="8">
        <v>26.33</v>
      </c>
      <c r="P1065" s="8">
        <v>5.63</v>
      </c>
      <c r="Q1065" s="8">
        <v>80</v>
      </c>
      <c r="V1065" s="10" t="s">
        <v>113</v>
      </c>
      <c r="W1065" s="10">
        <v>1937</v>
      </c>
      <c r="X1065" s="10" t="s">
        <v>114</v>
      </c>
      <c r="Y1065" s="10" t="s">
        <v>115</v>
      </c>
      <c r="Z1065" s="12">
        <v>15</v>
      </c>
      <c r="AA1065" s="13" t="s">
        <v>116</v>
      </c>
      <c r="AB1065" s="8" t="s">
        <v>117</v>
      </c>
    </row>
    <row r="1066" spans="1:28">
      <c r="A1066" s="9" t="s">
        <v>269</v>
      </c>
      <c r="B1066" s="8" t="s">
        <v>160</v>
      </c>
      <c r="D1066" s="8" t="s">
        <v>278</v>
      </c>
      <c r="I1066" s="8">
        <v>25</v>
      </c>
      <c r="J1066" s="20">
        <v>6.72</v>
      </c>
      <c r="L1066" s="8">
        <v>34.74</v>
      </c>
      <c r="M1066" s="8">
        <v>27.28</v>
      </c>
      <c r="P1066" s="8">
        <v>5.38</v>
      </c>
      <c r="Q1066" s="8">
        <v>78.3</v>
      </c>
      <c r="V1066" s="10" t="s">
        <v>113</v>
      </c>
      <c r="W1066" s="10">
        <v>1937</v>
      </c>
      <c r="X1066" s="10" t="s">
        <v>114</v>
      </c>
      <c r="Y1066" s="10" t="s">
        <v>115</v>
      </c>
      <c r="Z1066" s="12">
        <v>15</v>
      </c>
      <c r="AA1066" s="13" t="s">
        <v>116</v>
      </c>
      <c r="AB1066" s="8" t="s">
        <v>117</v>
      </c>
    </row>
    <row r="1067" spans="1:28">
      <c r="A1067" s="9" t="s">
        <v>269</v>
      </c>
      <c r="B1067" s="8" t="s">
        <v>160</v>
      </c>
      <c r="D1067" s="8" t="s">
        <v>278</v>
      </c>
      <c r="I1067" s="8">
        <v>40</v>
      </c>
      <c r="J1067" s="20">
        <v>6.67</v>
      </c>
      <c r="L1067" s="8">
        <v>0.78</v>
      </c>
      <c r="M1067" s="8">
        <v>0.31</v>
      </c>
      <c r="P1067" s="8">
        <v>5.4</v>
      </c>
      <c r="Q1067" s="8">
        <v>78.5</v>
      </c>
      <c r="V1067" s="10" t="s">
        <v>113</v>
      </c>
      <c r="W1067" s="10">
        <v>1937</v>
      </c>
      <c r="X1067" s="10" t="s">
        <v>114</v>
      </c>
      <c r="Y1067" s="10" t="s">
        <v>115</v>
      </c>
      <c r="Z1067" s="12">
        <v>15</v>
      </c>
      <c r="AA1067" s="13" t="s">
        <v>116</v>
      </c>
      <c r="AB1067" s="8" t="s">
        <v>117</v>
      </c>
    </row>
    <row r="1068" spans="1:28">
      <c r="A1068" s="9" t="s">
        <v>269</v>
      </c>
      <c r="B1068" s="8" t="s">
        <v>160</v>
      </c>
      <c r="D1068" s="8" t="s">
        <v>278</v>
      </c>
      <c r="I1068" s="8">
        <v>65</v>
      </c>
      <c r="J1068" s="20">
        <v>6.57</v>
      </c>
      <c r="L1068" s="8">
        <v>0.88</v>
      </c>
      <c r="M1068" s="8">
        <v>0.4</v>
      </c>
      <c r="P1068" s="8">
        <v>5.36</v>
      </c>
      <c r="Q1068" s="8">
        <v>77.900000000000006</v>
      </c>
      <c r="V1068" s="10" t="s">
        <v>113</v>
      </c>
      <c r="W1068" s="10">
        <v>1937</v>
      </c>
      <c r="X1068" s="10" t="s">
        <v>114</v>
      </c>
      <c r="Y1068" s="10" t="s">
        <v>115</v>
      </c>
      <c r="Z1068" s="12">
        <v>15</v>
      </c>
      <c r="AA1068" s="13" t="s">
        <v>116</v>
      </c>
      <c r="AB1068" s="8" t="s">
        <v>117</v>
      </c>
    </row>
    <row r="1069" spans="1:28">
      <c r="A1069" s="9" t="s">
        <v>269</v>
      </c>
      <c r="B1069" s="8" t="s">
        <v>280</v>
      </c>
      <c r="D1069" s="8" t="s">
        <v>279</v>
      </c>
      <c r="I1069" s="8">
        <v>1</v>
      </c>
      <c r="J1069" s="20">
        <v>4.4400000000000004</v>
      </c>
      <c r="L1069" s="8">
        <v>29.29</v>
      </c>
      <c r="M1069" s="8">
        <v>23.24</v>
      </c>
      <c r="P1069" s="8">
        <v>23.24</v>
      </c>
      <c r="Q1069" s="8">
        <v>7.38</v>
      </c>
      <c r="V1069" s="10" t="s">
        <v>113</v>
      </c>
      <c r="W1069" s="10">
        <v>1937</v>
      </c>
      <c r="X1069" s="10" t="s">
        <v>114</v>
      </c>
      <c r="Y1069" s="10" t="s">
        <v>115</v>
      </c>
      <c r="Z1069" s="12">
        <v>15</v>
      </c>
      <c r="AA1069" s="13" t="s">
        <v>116</v>
      </c>
      <c r="AB1069" s="8" t="s">
        <v>117</v>
      </c>
    </row>
    <row r="1070" spans="1:28">
      <c r="A1070" s="9" t="s">
        <v>269</v>
      </c>
      <c r="B1070" s="8" t="s">
        <v>280</v>
      </c>
      <c r="D1070" s="8" t="s">
        <v>279</v>
      </c>
      <c r="I1070" s="8">
        <v>10</v>
      </c>
      <c r="J1070" s="20">
        <v>5.37</v>
      </c>
      <c r="L1070" s="8">
        <v>31.87</v>
      </c>
      <c r="M1070" s="8">
        <v>25.18</v>
      </c>
      <c r="P1070" s="8">
        <v>25.18</v>
      </c>
      <c r="Q1070" s="8">
        <v>6.35</v>
      </c>
      <c r="V1070" s="10" t="s">
        <v>113</v>
      </c>
      <c r="W1070" s="10">
        <v>1937</v>
      </c>
      <c r="X1070" s="10" t="s">
        <v>114</v>
      </c>
      <c r="Y1070" s="10" t="s">
        <v>115</v>
      </c>
      <c r="Z1070" s="12">
        <v>15</v>
      </c>
      <c r="AA1070" s="13" t="s">
        <v>116</v>
      </c>
      <c r="AB1070" s="8" t="s">
        <v>117</v>
      </c>
    </row>
    <row r="1071" spans="1:28">
      <c r="A1071" s="9" t="s">
        <v>269</v>
      </c>
      <c r="B1071" s="8" t="s">
        <v>280</v>
      </c>
      <c r="D1071" s="8" t="s">
        <v>279</v>
      </c>
      <c r="I1071" s="8">
        <v>30</v>
      </c>
      <c r="J1071" s="20">
        <v>6.69</v>
      </c>
      <c r="L1071" s="8">
        <v>34.74</v>
      </c>
      <c r="M1071" s="8">
        <v>27.28</v>
      </c>
      <c r="P1071" s="8">
        <v>27.28</v>
      </c>
      <c r="Q1071" s="8">
        <v>5.38</v>
      </c>
      <c r="V1071" s="10" t="s">
        <v>113</v>
      </c>
      <c r="W1071" s="10">
        <v>1937</v>
      </c>
      <c r="X1071" s="10" t="s">
        <v>114</v>
      </c>
      <c r="Y1071" s="10" t="s">
        <v>115</v>
      </c>
      <c r="Z1071" s="12">
        <v>15</v>
      </c>
      <c r="AA1071" s="13" t="s">
        <v>116</v>
      </c>
      <c r="AB1071" s="8" t="s">
        <v>117</v>
      </c>
    </row>
    <row r="1072" spans="1:28">
      <c r="A1072" s="9" t="s">
        <v>269</v>
      </c>
      <c r="B1072" s="8" t="s">
        <v>281</v>
      </c>
      <c r="D1072" s="8" t="s">
        <v>282</v>
      </c>
      <c r="I1072" s="8">
        <v>1</v>
      </c>
      <c r="J1072" s="20">
        <v>4.5199999999999996</v>
      </c>
      <c r="L1072" s="8">
        <v>29.04</v>
      </c>
      <c r="M1072" s="8">
        <v>23.03</v>
      </c>
      <c r="P1072" s="8">
        <v>7.53</v>
      </c>
      <c r="Q1072" s="8">
        <v>99.9</v>
      </c>
      <c r="V1072" s="10" t="s">
        <v>113</v>
      </c>
      <c r="W1072" s="10">
        <v>1937</v>
      </c>
      <c r="X1072" s="10" t="s">
        <v>114</v>
      </c>
      <c r="Y1072" s="10" t="s">
        <v>115</v>
      </c>
      <c r="Z1072" s="12">
        <v>15</v>
      </c>
      <c r="AA1072" s="13" t="s">
        <v>116</v>
      </c>
      <c r="AB1072" s="8" t="s">
        <v>117</v>
      </c>
    </row>
    <row r="1073" spans="1:28">
      <c r="A1073" s="9" t="s">
        <v>269</v>
      </c>
      <c r="B1073" s="8" t="s">
        <v>281</v>
      </c>
      <c r="D1073" s="8" t="s">
        <v>282</v>
      </c>
      <c r="I1073" s="8">
        <v>10</v>
      </c>
      <c r="J1073" s="20">
        <v>5.47</v>
      </c>
      <c r="L1073" s="8">
        <v>32.21</v>
      </c>
      <c r="M1073" s="8">
        <v>25.44</v>
      </c>
      <c r="P1073" s="8">
        <v>6.22</v>
      </c>
      <c r="Q1073" s="8">
        <v>86.4</v>
      </c>
      <c r="V1073" s="10" t="s">
        <v>113</v>
      </c>
      <c r="W1073" s="10">
        <v>1937</v>
      </c>
      <c r="X1073" s="10" t="s">
        <v>114</v>
      </c>
      <c r="Y1073" s="10" t="s">
        <v>115</v>
      </c>
      <c r="Z1073" s="12">
        <v>15</v>
      </c>
      <c r="AA1073" s="13" t="s">
        <v>116</v>
      </c>
      <c r="AB1073" s="8" t="s">
        <v>117</v>
      </c>
    </row>
    <row r="1074" spans="1:28">
      <c r="A1074" s="9" t="s">
        <v>269</v>
      </c>
      <c r="B1074" s="8" t="s">
        <v>281</v>
      </c>
      <c r="D1074" s="8" t="s">
        <v>282</v>
      </c>
      <c r="I1074" s="8">
        <v>15</v>
      </c>
      <c r="J1074" s="20">
        <v>6.41</v>
      </c>
      <c r="L1074" s="8">
        <v>33.799999999999997</v>
      </c>
      <c r="M1074" s="8">
        <v>26.57</v>
      </c>
      <c r="P1074" s="8">
        <v>5.58</v>
      </c>
      <c r="Q1074" s="8">
        <v>80</v>
      </c>
      <c r="V1074" s="10" t="s">
        <v>113</v>
      </c>
      <c r="W1074" s="10">
        <v>1937</v>
      </c>
      <c r="X1074" s="10" t="s">
        <v>114</v>
      </c>
      <c r="Y1074" s="10" t="s">
        <v>115</v>
      </c>
      <c r="Z1074" s="12">
        <v>15</v>
      </c>
      <c r="AA1074" s="13" t="s">
        <v>116</v>
      </c>
      <c r="AB1074" s="8" t="s">
        <v>117</v>
      </c>
    </row>
    <row r="1075" spans="1:28">
      <c r="A1075" s="9" t="s">
        <v>269</v>
      </c>
      <c r="B1075" s="8" t="s">
        <v>225</v>
      </c>
      <c r="D1075" s="8" t="s">
        <v>283</v>
      </c>
      <c r="I1075" s="8">
        <v>1</v>
      </c>
      <c r="J1075" s="20">
        <v>4.1900000000000004</v>
      </c>
      <c r="L1075" s="8">
        <v>28.31</v>
      </c>
      <c r="M1075" s="8">
        <v>22.38</v>
      </c>
      <c r="P1075" s="8">
        <v>7.91</v>
      </c>
      <c r="Q1075" s="8">
        <v>103.7</v>
      </c>
      <c r="V1075" s="10" t="s">
        <v>113</v>
      </c>
      <c r="W1075" s="10">
        <v>1937</v>
      </c>
      <c r="X1075" s="10" t="s">
        <v>114</v>
      </c>
      <c r="Y1075" s="10" t="s">
        <v>115</v>
      </c>
      <c r="Z1075" s="12">
        <v>15</v>
      </c>
      <c r="AA1075" s="13" t="s">
        <v>116</v>
      </c>
      <c r="AB1075" s="8" t="s">
        <v>117</v>
      </c>
    </row>
    <row r="1076" spans="1:28">
      <c r="A1076" s="9" t="s">
        <v>269</v>
      </c>
      <c r="B1076" s="8" t="s">
        <v>225</v>
      </c>
      <c r="D1076" s="8" t="s">
        <v>283</v>
      </c>
      <c r="I1076" s="8">
        <v>10</v>
      </c>
      <c r="J1076" s="20">
        <v>4.66</v>
      </c>
      <c r="L1076" s="8">
        <v>29.92</v>
      </c>
      <c r="M1076" s="8">
        <v>23.75</v>
      </c>
      <c r="P1076" s="8">
        <v>7.12</v>
      </c>
      <c r="Q1076" s="8">
        <v>95.3</v>
      </c>
      <c r="V1076" s="10" t="s">
        <v>113</v>
      </c>
      <c r="W1076" s="10">
        <v>1937</v>
      </c>
      <c r="X1076" s="10" t="s">
        <v>114</v>
      </c>
      <c r="Y1076" s="10" t="s">
        <v>115</v>
      </c>
      <c r="Z1076" s="12">
        <v>15</v>
      </c>
      <c r="AA1076" s="13" t="s">
        <v>116</v>
      </c>
      <c r="AB1076" s="8" t="s">
        <v>117</v>
      </c>
    </row>
    <row r="1077" spans="1:28">
      <c r="A1077" s="9" t="s">
        <v>269</v>
      </c>
      <c r="B1077" s="8" t="s">
        <v>225</v>
      </c>
      <c r="D1077" s="8" t="s">
        <v>283</v>
      </c>
      <c r="I1077" s="8">
        <v>25</v>
      </c>
      <c r="J1077" s="20">
        <v>5.79</v>
      </c>
      <c r="L1077" s="8">
        <v>32.450000000000003</v>
      </c>
      <c r="M1077" s="8">
        <v>25.58</v>
      </c>
      <c r="P1077" s="8">
        <v>5.72</v>
      </c>
      <c r="Q1077" s="8">
        <v>80.2</v>
      </c>
      <c r="V1077" s="10" t="s">
        <v>113</v>
      </c>
      <c r="W1077" s="10">
        <v>1937</v>
      </c>
      <c r="X1077" s="10" t="s">
        <v>114</v>
      </c>
      <c r="Y1077" s="10" t="s">
        <v>115</v>
      </c>
      <c r="Z1077" s="12">
        <v>15</v>
      </c>
      <c r="AA1077" s="13" t="s">
        <v>116</v>
      </c>
      <c r="AB1077" s="8" t="s">
        <v>117</v>
      </c>
    </row>
    <row r="1078" spans="1:28">
      <c r="A1078" s="9" t="s">
        <v>269</v>
      </c>
      <c r="B1078" s="8" t="s">
        <v>225</v>
      </c>
      <c r="D1078" s="8" t="s">
        <v>283</v>
      </c>
      <c r="I1078" s="8">
        <v>35</v>
      </c>
      <c r="J1078" s="20">
        <v>6.08</v>
      </c>
      <c r="L1078" s="8">
        <v>0.83</v>
      </c>
      <c r="M1078" s="8">
        <v>25.85</v>
      </c>
      <c r="P1078" s="8">
        <v>5.44</v>
      </c>
      <c r="Q1078" s="8">
        <v>77</v>
      </c>
      <c r="V1078" s="10" t="s">
        <v>113</v>
      </c>
      <c r="W1078" s="10">
        <v>1937</v>
      </c>
      <c r="X1078" s="10" t="s">
        <v>114</v>
      </c>
      <c r="Y1078" s="10" t="s">
        <v>115</v>
      </c>
      <c r="Z1078" s="12">
        <v>15</v>
      </c>
      <c r="AA1078" s="13" t="s">
        <v>116</v>
      </c>
      <c r="AB1078" s="8" t="s">
        <v>117</v>
      </c>
    </row>
    <row r="1079" spans="1:28">
      <c r="A1079" s="9" t="s">
        <v>269</v>
      </c>
      <c r="B1079" s="8" t="s">
        <v>284</v>
      </c>
      <c r="D1079" s="8" t="s">
        <v>285</v>
      </c>
      <c r="I1079" s="8">
        <v>1</v>
      </c>
      <c r="J1079" s="20">
        <v>4.21</v>
      </c>
      <c r="L1079" s="8">
        <v>28.73</v>
      </c>
      <c r="M1079" s="8">
        <v>22.81</v>
      </c>
      <c r="P1079" s="8">
        <v>8.0500000000000007</v>
      </c>
      <c r="Q1079" s="8">
        <v>105.7</v>
      </c>
      <c r="V1079" s="10" t="s">
        <v>113</v>
      </c>
      <c r="W1079" s="10">
        <v>1937</v>
      </c>
      <c r="X1079" s="10" t="s">
        <v>114</v>
      </c>
      <c r="Y1079" s="10" t="s">
        <v>115</v>
      </c>
      <c r="Z1079" s="12">
        <v>15</v>
      </c>
      <c r="AA1079" s="13" t="s">
        <v>116</v>
      </c>
      <c r="AB1079" s="8" t="s">
        <v>117</v>
      </c>
    </row>
    <row r="1080" spans="1:28">
      <c r="A1080" s="9" t="s">
        <v>269</v>
      </c>
      <c r="B1080" s="8" t="s">
        <v>284</v>
      </c>
      <c r="D1080" s="8" t="s">
        <v>285</v>
      </c>
      <c r="I1080" s="8">
        <v>10</v>
      </c>
      <c r="J1080" s="20">
        <v>4.45</v>
      </c>
      <c r="L1080" s="8">
        <v>29.65</v>
      </c>
      <c r="M1080" s="8">
        <v>23.52</v>
      </c>
      <c r="P1080" s="8">
        <v>7.25</v>
      </c>
      <c r="Q1080" s="8">
        <v>96.4</v>
      </c>
      <c r="V1080" s="10" t="s">
        <v>113</v>
      </c>
      <c r="W1080" s="10">
        <v>1937</v>
      </c>
      <c r="X1080" s="10" t="s">
        <v>114</v>
      </c>
      <c r="Y1080" s="10" t="s">
        <v>115</v>
      </c>
      <c r="Z1080" s="12">
        <v>15</v>
      </c>
      <c r="AA1080" s="13" t="s">
        <v>116</v>
      </c>
      <c r="AB1080" s="8" t="s">
        <v>117</v>
      </c>
    </row>
    <row r="1081" spans="1:28">
      <c r="A1081" s="9" t="s">
        <v>269</v>
      </c>
      <c r="B1081" s="8" t="s">
        <v>284</v>
      </c>
      <c r="D1081" s="8" t="s">
        <v>285</v>
      </c>
      <c r="I1081" s="8">
        <v>25</v>
      </c>
      <c r="J1081" s="20">
        <v>5.51</v>
      </c>
      <c r="L1081" s="8">
        <v>32.36</v>
      </c>
      <c r="M1081" s="8">
        <v>25.55</v>
      </c>
      <c r="P1081" s="8">
        <v>5.0999999999999996</v>
      </c>
      <c r="Q1081" s="8">
        <v>70.900000000000006</v>
      </c>
      <c r="V1081" s="10" t="s">
        <v>113</v>
      </c>
      <c r="W1081" s="10">
        <v>1937</v>
      </c>
      <c r="X1081" s="10" t="s">
        <v>114</v>
      </c>
      <c r="Y1081" s="10" t="s">
        <v>115</v>
      </c>
      <c r="Z1081" s="12">
        <v>15</v>
      </c>
      <c r="AA1081" s="13" t="s">
        <v>116</v>
      </c>
      <c r="AB1081" s="8" t="s">
        <v>117</v>
      </c>
    </row>
    <row r="1082" spans="1:28">
      <c r="A1082" s="9" t="s">
        <v>269</v>
      </c>
      <c r="B1082" s="8" t="s">
        <v>284</v>
      </c>
      <c r="D1082" s="8" t="s">
        <v>285</v>
      </c>
      <c r="I1082" s="8">
        <v>40</v>
      </c>
      <c r="J1082" s="20">
        <v>6.09</v>
      </c>
      <c r="L1082" s="8">
        <v>0.75</v>
      </c>
      <c r="M1082" s="8">
        <v>25.79</v>
      </c>
      <c r="P1082" s="8">
        <v>5.09</v>
      </c>
      <c r="Q1082" s="8">
        <v>72.099999999999994</v>
      </c>
      <c r="V1082" s="10" t="s">
        <v>113</v>
      </c>
      <c r="W1082" s="10">
        <v>1937</v>
      </c>
      <c r="X1082" s="10" t="s">
        <v>114</v>
      </c>
      <c r="Y1082" s="10" t="s">
        <v>115</v>
      </c>
      <c r="Z1082" s="12">
        <v>15</v>
      </c>
      <c r="AA1082" s="13" t="s">
        <v>116</v>
      </c>
      <c r="AB1082" s="8" t="s">
        <v>117</v>
      </c>
    </row>
    <row r="1083" spans="1:28">
      <c r="A1083" s="9" t="s">
        <v>269</v>
      </c>
      <c r="B1083" s="8" t="s">
        <v>284</v>
      </c>
      <c r="D1083" s="8" t="s">
        <v>285</v>
      </c>
      <c r="I1083" s="8">
        <v>75</v>
      </c>
      <c r="J1083" s="20">
        <v>6.16</v>
      </c>
      <c r="L1083" s="8">
        <v>33.15</v>
      </c>
      <c r="M1083" s="8">
        <v>26.09</v>
      </c>
      <c r="P1083" s="8">
        <v>5.48</v>
      </c>
      <c r="Q1083" s="8">
        <v>77.900000000000006</v>
      </c>
      <c r="V1083" s="10" t="s">
        <v>113</v>
      </c>
      <c r="W1083" s="10">
        <v>1937</v>
      </c>
      <c r="X1083" s="10" t="s">
        <v>114</v>
      </c>
      <c r="Y1083" s="10" t="s">
        <v>115</v>
      </c>
      <c r="Z1083" s="12">
        <v>15</v>
      </c>
      <c r="AA1083" s="13" t="s">
        <v>116</v>
      </c>
      <c r="AB1083" s="8" t="s">
        <v>117</v>
      </c>
    </row>
    <row r="1084" spans="1:28">
      <c r="A1084" s="9" t="s">
        <v>269</v>
      </c>
      <c r="B1084" s="8" t="s">
        <v>284</v>
      </c>
      <c r="D1084" s="8" t="s">
        <v>285</v>
      </c>
      <c r="I1084" s="8">
        <v>110</v>
      </c>
      <c r="J1084" s="20">
        <v>6.15</v>
      </c>
      <c r="L1084" s="8">
        <v>0.37</v>
      </c>
      <c r="M1084" s="8">
        <v>26.26</v>
      </c>
      <c r="P1084" s="8">
        <v>5.45</v>
      </c>
      <c r="Q1084" s="8">
        <v>77.599999999999994</v>
      </c>
      <c r="V1084" s="10" t="s">
        <v>113</v>
      </c>
      <c r="W1084" s="10">
        <v>1937</v>
      </c>
      <c r="X1084" s="10" t="s">
        <v>114</v>
      </c>
      <c r="Y1084" s="10" t="s">
        <v>115</v>
      </c>
      <c r="Z1084" s="12">
        <v>15</v>
      </c>
      <c r="AA1084" s="13" t="s">
        <v>116</v>
      </c>
      <c r="AB1084" s="8" t="s">
        <v>117</v>
      </c>
    </row>
    <row r="1085" spans="1:28">
      <c r="A1085" s="9" t="s">
        <v>269</v>
      </c>
      <c r="B1085" s="8" t="s">
        <v>208</v>
      </c>
      <c r="D1085" s="8" t="s">
        <v>286</v>
      </c>
      <c r="I1085" s="8">
        <v>1</v>
      </c>
      <c r="J1085" s="20">
        <v>4.3499999999999996</v>
      </c>
      <c r="L1085" s="8">
        <v>28.22</v>
      </c>
      <c r="M1085" s="8">
        <v>22.4</v>
      </c>
      <c r="P1085" s="8">
        <v>8.1199999999999992</v>
      </c>
      <c r="Q1085" s="8">
        <v>106.5</v>
      </c>
      <c r="V1085" s="10" t="s">
        <v>113</v>
      </c>
      <c r="W1085" s="10">
        <v>1937</v>
      </c>
      <c r="X1085" s="10" t="s">
        <v>114</v>
      </c>
      <c r="Y1085" s="10" t="s">
        <v>115</v>
      </c>
      <c r="Z1085" s="12">
        <v>15</v>
      </c>
      <c r="AA1085" s="13" t="s">
        <v>116</v>
      </c>
      <c r="AB1085" s="8" t="s">
        <v>117</v>
      </c>
    </row>
    <row r="1086" spans="1:28">
      <c r="A1086" s="9" t="s">
        <v>269</v>
      </c>
      <c r="B1086" s="8" t="s">
        <v>208</v>
      </c>
      <c r="D1086" s="8" t="s">
        <v>286</v>
      </c>
      <c r="I1086" s="8">
        <v>10</v>
      </c>
      <c r="J1086" s="20">
        <v>4.3899999999999997</v>
      </c>
      <c r="L1086" s="8">
        <v>29.43</v>
      </c>
      <c r="M1086" s="8">
        <v>23.36</v>
      </c>
      <c r="P1086" s="8">
        <v>7.32</v>
      </c>
      <c r="Q1086" s="8">
        <v>97.3</v>
      </c>
      <c r="V1086" s="10" t="s">
        <v>113</v>
      </c>
      <c r="W1086" s="10">
        <v>1937</v>
      </c>
      <c r="X1086" s="10" t="s">
        <v>114</v>
      </c>
      <c r="Y1086" s="10" t="s">
        <v>115</v>
      </c>
      <c r="Z1086" s="12">
        <v>15</v>
      </c>
      <c r="AA1086" s="13" t="s">
        <v>116</v>
      </c>
      <c r="AB1086" s="8" t="s">
        <v>117</v>
      </c>
    </row>
    <row r="1087" spans="1:28">
      <c r="A1087" s="9" t="s">
        <v>269</v>
      </c>
      <c r="B1087" s="8" t="s">
        <v>208</v>
      </c>
      <c r="D1087" s="8" t="s">
        <v>286</v>
      </c>
      <c r="I1087" s="8">
        <v>25</v>
      </c>
      <c r="J1087" s="20">
        <v>5.29</v>
      </c>
      <c r="L1087" s="8">
        <v>32.299999999999997</v>
      </c>
      <c r="M1087" s="8">
        <v>25.52</v>
      </c>
      <c r="P1087" s="8">
        <v>4.8099999999999996</v>
      </c>
      <c r="Q1087" s="8">
        <v>66.5</v>
      </c>
      <c r="V1087" s="10" t="s">
        <v>113</v>
      </c>
      <c r="W1087" s="10">
        <v>1937</v>
      </c>
      <c r="X1087" s="10" t="s">
        <v>114</v>
      </c>
      <c r="Y1087" s="10" t="s">
        <v>115</v>
      </c>
      <c r="Z1087" s="12">
        <v>15</v>
      </c>
      <c r="AA1087" s="13" t="s">
        <v>116</v>
      </c>
      <c r="AB1087" s="8" t="s">
        <v>117</v>
      </c>
    </row>
    <row r="1088" spans="1:28">
      <c r="A1088" s="9" t="s">
        <v>269</v>
      </c>
      <c r="B1088" s="8" t="s">
        <v>208</v>
      </c>
      <c r="D1088" s="8" t="s">
        <v>286</v>
      </c>
      <c r="I1088" s="8">
        <v>40</v>
      </c>
      <c r="J1088" s="20">
        <v>6.02</v>
      </c>
      <c r="L1088" s="8">
        <v>0.75</v>
      </c>
      <c r="M1088" s="8">
        <v>0.8</v>
      </c>
      <c r="P1088" s="8">
        <v>4.6900000000000004</v>
      </c>
      <c r="Q1088" s="8">
        <v>66.3</v>
      </c>
      <c r="V1088" s="10" t="s">
        <v>113</v>
      </c>
      <c r="W1088" s="10">
        <v>1937</v>
      </c>
      <c r="X1088" s="10" t="s">
        <v>114</v>
      </c>
      <c r="Y1088" s="10" t="s">
        <v>115</v>
      </c>
      <c r="Z1088" s="12">
        <v>15</v>
      </c>
      <c r="AA1088" s="13" t="s">
        <v>116</v>
      </c>
      <c r="AB1088" s="8" t="s">
        <v>117</v>
      </c>
    </row>
    <row r="1089" spans="1:28">
      <c r="A1089" s="9" t="s">
        <v>269</v>
      </c>
      <c r="B1089" s="8" t="s">
        <v>208</v>
      </c>
      <c r="D1089" s="8" t="s">
        <v>286</v>
      </c>
      <c r="I1089" s="8">
        <v>75</v>
      </c>
      <c r="J1089" s="20">
        <v>6.2</v>
      </c>
      <c r="L1089" s="8">
        <v>33.17</v>
      </c>
      <c r="M1089" s="8">
        <v>26.11</v>
      </c>
      <c r="P1089" s="8">
        <v>5.33</v>
      </c>
      <c r="Q1089" s="8">
        <v>75.8</v>
      </c>
      <c r="V1089" s="10" t="s">
        <v>113</v>
      </c>
      <c r="W1089" s="10">
        <v>1937</v>
      </c>
      <c r="X1089" s="10" t="s">
        <v>114</v>
      </c>
      <c r="Y1089" s="10" t="s">
        <v>115</v>
      </c>
      <c r="Z1089" s="12">
        <v>15</v>
      </c>
      <c r="AA1089" s="13" t="s">
        <v>116</v>
      </c>
      <c r="AB1089" s="8" t="s">
        <v>117</v>
      </c>
    </row>
    <row r="1090" spans="1:28">
      <c r="A1090" s="9" t="s">
        <v>269</v>
      </c>
      <c r="B1090" s="8" t="s">
        <v>208</v>
      </c>
      <c r="D1090" s="8" t="s">
        <v>286</v>
      </c>
      <c r="I1090" s="8">
        <v>110</v>
      </c>
      <c r="J1090" s="20">
        <v>6.11</v>
      </c>
      <c r="L1090" s="8">
        <v>0.3</v>
      </c>
      <c r="M1090" s="8">
        <v>0.21</v>
      </c>
      <c r="P1090" s="8">
        <v>5.6</v>
      </c>
      <c r="Q1090" s="8">
        <v>79.5</v>
      </c>
      <c r="V1090" s="10" t="s">
        <v>113</v>
      </c>
      <c r="W1090" s="10">
        <v>1937</v>
      </c>
      <c r="X1090" s="10" t="s">
        <v>114</v>
      </c>
      <c r="Y1090" s="10" t="s">
        <v>115</v>
      </c>
      <c r="Z1090" s="12">
        <v>15</v>
      </c>
      <c r="AA1090" s="13" t="s">
        <v>116</v>
      </c>
      <c r="AB1090" s="8" t="s">
        <v>117</v>
      </c>
    </row>
    <row r="1091" spans="1:28">
      <c r="A1091" s="9" t="s">
        <v>269</v>
      </c>
      <c r="B1091" s="8" t="s">
        <v>215</v>
      </c>
      <c r="D1091" s="8" t="s">
        <v>287</v>
      </c>
      <c r="I1091" s="8">
        <v>1</v>
      </c>
      <c r="J1091" s="20">
        <v>4.22</v>
      </c>
      <c r="L1091" s="8">
        <v>28.22</v>
      </c>
      <c r="M1091" s="8">
        <v>22.41</v>
      </c>
      <c r="P1091" s="8">
        <v>8.1</v>
      </c>
      <c r="Q1091" s="8">
        <v>106</v>
      </c>
      <c r="V1091" s="10" t="s">
        <v>113</v>
      </c>
      <c r="W1091" s="10">
        <v>1937</v>
      </c>
      <c r="X1091" s="10" t="s">
        <v>114</v>
      </c>
      <c r="Y1091" s="10" t="s">
        <v>115</v>
      </c>
      <c r="Z1091" s="12">
        <v>15</v>
      </c>
      <c r="AA1091" s="13" t="s">
        <v>116</v>
      </c>
      <c r="AB1091" s="8" t="s">
        <v>117</v>
      </c>
    </row>
    <row r="1092" spans="1:28">
      <c r="A1092" s="9" t="s">
        <v>269</v>
      </c>
      <c r="B1092" s="8" t="s">
        <v>215</v>
      </c>
      <c r="D1092" s="8" t="s">
        <v>287</v>
      </c>
      <c r="I1092" s="8">
        <v>10</v>
      </c>
      <c r="J1092" s="20">
        <v>4.16</v>
      </c>
      <c r="L1092" s="8">
        <v>29.54</v>
      </c>
      <c r="M1092" s="8">
        <v>23.46</v>
      </c>
      <c r="P1092" s="8">
        <v>6.99</v>
      </c>
      <c r="Q1092" s="8">
        <v>92.4</v>
      </c>
      <c r="V1092" s="10" t="s">
        <v>113</v>
      </c>
      <c r="W1092" s="10">
        <v>1937</v>
      </c>
      <c r="X1092" s="10" t="s">
        <v>114</v>
      </c>
      <c r="Y1092" s="10" t="s">
        <v>115</v>
      </c>
      <c r="Z1092" s="12">
        <v>15</v>
      </c>
      <c r="AA1092" s="13" t="s">
        <v>116</v>
      </c>
      <c r="AB1092" s="8" t="s">
        <v>117</v>
      </c>
    </row>
    <row r="1093" spans="1:28">
      <c r="A1093" s="9" t="s">
        <v>269</v>
      </c>
      <c r="B1093" s="8" t="s">
        <v>215</v>
      </c>
      <c r="D1093" s="8" t="s">
        <v>287</v>
      </c>
      <c r="I1093" s="8">
        <v>25</v>
      </c>
      <c r="J1093" s="20">
        <v>5.29</v>
      </c>
      <c r="L1093" s="8">
        <v>32.299999999999997</v>
      </c>
      <c r="M1093" s="8">
        <v>25.52</v>
      </c>
      <c r="P1093" s="8">
        <v>4.84</v>
      </c>
      <c r="Q1093" s="8">
        <v>67</v>
      </c>
      <c r="V1093" s="10" t="s">
        <v>113</v>
      </c>
      <c r="W1093" s="10">
        <v>1937</v>
      </c>
      <c r="X1093" s="10" t="s">
        <v>114</v>
      </c>
      <c r="Y1093" s="10" t="s">
        <v>115</v>
      </c>
      <c r="Z1093" s="12">
        <v>15</v>
      </c>
      <c r="AA1093" s="13" t="s">
        <v>116</v>
      </c>
      <c r="AB1093" s="8" t="s">
        <v>117</v>
      </c>
    </row>
    <row r="1094" spans="1:28">
      <c r="A1094" s="9" t="s">
        <v>269</v>
      </c>
      <c r="B1094" s="8" t="s">
        <v>288</v>
      </c>
      <c r="D1094" s="8" t="s">
        <v>289</v>
      </c>
      <c r="I1094" s="8">
        <v>1</v>
      </c>
      <c r="J1094" s="20">
        <v>4.62</v>
      </c>
      <c r="L1094" s="8">
        <v>27.97</v>
      </c>
      <c r="M1094" s="8">
        <v>22.17</v>
      </c>
      <c r="P1094" s="8">
        <v>8.09</v>
      </c>
      <c r="Q1094" s="8">
        <v>106.7</v>
      </c>
      <c r="V1094" s="10" t="s">
        <v>113</v>
      </c>
      <c r="W1094" s="10">
        <v>1937</v>
      </c>
      <c r="X1094" s="10" t="s">
        <v>114</v>
      </c>
      <c r="Y1094" s="10" t="s">
        <v>115</v>
      </c>
      <c r="Z1094" s="12">
        <v>15</v>
      </c>
      <c r="AA1094" s="13" t="s">
        <v>116</v>
      </c>
      <c r="AB1094" s="8" t="s">
        <v>117</v>
      </c>
    </row>
    <row r="1095" spans="1:28">
      <c r="A1095" s="9" t="s">
        <v>269</v>
      </c>
      <c r="B1095" s="8" t="s">
        <v>288</v>
      </c>
      <c r="D1095" s="8" t="s">
        <v>289</v>
      </c>
      <c r="I1095" s="8">
        <v>10</v>
      </c>
      <c r="J1095" s="20">
        <v>3.36</v>
      </c>
      <c r="L1095" s="8">
        <v>29.11</v>
      </c>
      <c r="M1095" s="8">
        <v>23.18</v>
      </c>
      <c r="P1095" s="8">
        <v>8.7100000000000009</v>
      </c>
      <c r="Q1095" s="8">
        <v>112.5</v>
      </c>
      <c r="V1095" s="10" t="s">
        <v>113</v>
      </c>
      <c r="W1095" s="10">
        <v>1937</v>
      </c>
      <c r="X1095" s="10" t="s">
        <v>114</v>
      </c>
      <c r="Y1095" s="10" t="s">
        <v>115</v>
      </c>
      <c r="Z1095" s="12">
        <v>15</v>
      </c>
      <c r="AA1095" s="13" t="s">
        <v>116</v>
      </c>
      <c r="AB1095" s="8" t="s">
        <v>117</v>
      </c>
    </row>
    <row r="1096" spans="1:28">
      <c r="A1096" s="9" t="s">
        <v>269</v>
      </c>
      <c r="B1096" s="8" t="s">
        <v>288</v>
      </c>
      <c r="D1096" s="8" t="s">
        <v>289</v>
      </c>
      <c r="I1096" s="8">
        <v>25</v>
      </c>
      <c r="J1096" s="20">
        <v>5.49</v>
      </c>
      <c r="L1096" s="8">
        <v>32.450000000000003</v>
      </c>
      <c r="M1096" s="8">
        <v>25.62</v>
      </c>
      <c r="P1096" s="8">
        <v>4.78</v>
      </c>
      <c r="Q1096" s="8">
        <v>66.599999999999994</v>
      </c>
      <c r="V1096" s="10" t="s">
        <v>113</v>
      </c>
      <c r="W1096" s="10">
        <v>1937</v>
      </c>
      <c r="X1096" s="10" t="s">
        <v>114</v>
      </c>
      <c r="Y1096" s="10" t="s">
        <v>115</v>
      </c>
      <c r="Z1096" s="12">
        <v>15</v>
      </c>
      <c r="AA1096" s="13" t="s">
        <v>116</v>
      </c>
      <c r="AB1096" s="8" t="s">
        <v>117</v>
      </c>
    </row>
    <row r="1097" spans="1:28">
      <c r="A1097" s="9" t="s">
        <v>269</v>
      </c>
      <c r="B1097" s="8" t="s">
        <v>288</v>
      </c>
      <c r="D1097" s="8" t="s">
        <v>289</v>
      </c>
      <c r="I1097" s="8">
        <v>40</v>
      </c>
      <c r="J1097" s="20">
        <v>6.17</v>
      </c>
      <c r="L1097" s="8">
        <v>0.77</v>
      </c>
      <c r="M1097" s="8">
        <v>0.79</v>
      </c>
      <c r="P1097" s="8">
        <v>4.83</v>
      </c>
      <c r="Q1097" s="8">
        <v>68.400000000000006</v>
      </c>
      <c r="V1097" s="10" t="s">
        <v>113</v>
      </c>
      <c r="W1097" s="10">
        <v>1937</v>
      </c>
      <c r="X1097" s="10" t="s">
        <v>114</v>
      </c>
      <c r="Y1097" s="10" t="s">
        <v>115</v>
      </c>
      <c r="Z1097" s="12">
        <v>15</v>
      </c>
      <c r="AA1097" s="13" t="s">
        <v>116</v>
      </c>
      <c r="AB1097" s="8" t="s">
        <v>117</v>
      </c>
    </row>
    <row r="1098" spans="1:28">
      <c r="A1098" s="9" t="s">
        <v>269</v>
      </c>
      <c r="B1098" s="8" t="s">
        <v>288</v>
      </c>
      <c r="D1098" s="8" t="s">
        <v>289</v>
      </c>
      <c r="I1098" s="8">
        <v>70</v>
      </c>
      <c r="J1098" s="20">
        <v>6.46</v>
      </c>
      <c r="L1098" s="8">
        <v>33.1</v>
      </c>
      <c r="M1098" s="8">
        <v>26.01</v>
      </c>
      <c r="P1098" s="8">
        <v>5.05</v>
      </c>
      <c r="Q1098" s="8">
        <v>72.2</v>
      </c>
      <c r="V1098" s="10" t="s">
        <v>113</v>
      </c>
      <c r="W1098" s="10">
        <v>1937</v>
      </c>
      <c r="X1098" s="10" t="s">
        <v>114</v>
      </c>
      <c r="Y1098" s="10" t="s">
        <v>115</v>
      </c>
      <c r="Z1098" s="12">
        <v>15</v>
      </c>
      <c r="AA1098" s="13" t="s">
        <v>116</v>
      </c>
      <c r="AB1098" s="8" t="s">
        <v>117</v>
      </c>
    </row>
    <row r="1099" spans="1:28">
      <c r="A1099" s="9" t="s">
        <v>269</v>
      </c>
      <c r="B1099" s="8" t="s">
        <v>256</v>
      </c>
      <c r="D1099" s="8" t="s">
        <v>290</v>
      </c>
      <c r="I1099" s="8">
        <v>1</v>
      </c>
      <c r="J1099" s="20">
        <v>4.6500000000000004</v>
      </c>
      <c r="L1099" s="8">
        <v>27.97</v>
      </c>
      <c r="M1099" s="8">
        <v>22.17</v>
      </c>
      <c r="P1099" s="8">
        <v>8.14</v>
      </c>
      <c r="Q1099" s="8">
        <v>107.3</v>
      </c>
      <c r="V1099" s="10" t="s">
        <v>113</v>
      </c>
      <c r="W1099" s="10">
        <v>1937</v>
      </c>
      <c r="X1099" s="10" t="s">
        <v>114</v>
      </c>
      <c r="Y1099" s="10" t="s">
        <v>115</v>
      </c>
      <c r="Z1099" s="12">
        <v>15</v>
      </c>
      <c r="AA1099" s="13" t="s">
        <v>116</v>
      </c>
      <c r="AB1099" s="8" t="s">
        <v>117</v>
      </c>
    </row>
    <row r="1100" spans="1:28">
      <c r="A1100" s="9" t="s">
        <v>269</v>
      </c>
      <c r="B1100" s="8" t="s">
        <v>256</v>
      </c>
      <c r="D1100" s="8" t="s">
        <v>290</v>
      </c>
      <c r="I1100" s="8">
        <v>10</v>
      </c>
      <c r="J1100" s="20">
        <v>3.23</v>
      </c>
      <c r="L1100" s="8">
        <v>29.04</v>
      </c>
      <c r="M1100" s="8">
        <v>22.15</v>
      </c>
      <c r="P1100" s="8">
        <v>8.0299999999999994</v>
      </c>
      <c r="Q1100" s="8">
        <v>103.3</v>
      </c>
      <c r="V1100" s="10" t="s">
        <v>113</v>
      </c>
      <c r="W1100" s="10">
        <v>1937</v>
      </c>
      <c r="X1100" s="10" t="s">
        <v>114</v>
      </c>
      <c r="Y1100" s="10" t="s">
        <v>115</v>
      </c>
      <c r="Z1100" s="12">
        <v>15</v>
      </c>
      <c r="AA1100" s="13" t="s">
        <v>116</v>
      </c>
      <c r="AB1100" s="8" t="s">
        <v>117</v>
      </c>
    </row>
    <row r="1101" spans="1:28">
      <c r="A1101" s="9" t="s">
        <v>269</v>
      </c>
      <c r="B1101" s="8" t="s">
        <v>256</v>
      </c>
      <c r="D1101" s="8" t="s">
        <v>290</v>
      </c>
      <c r="I1101" s="8">
        <v>25</v>
      </c>
      <c r="J1101" s="20">
        <v>4.8600000000000003</v>
      </c>
      <c r="L1101" s="8">
        <v>32.090000000000003</v>
      </c>
      <c r="M1101" s="8">
        <v>25.41</v>
      </c>
      <c r="P1101" s="8">
        <v>4.99</v>
      </c>
      <c r="Q1101" s="8">
        <v>68.2</v>
      </c>
      <c r="V1101" s="10" t="s">
        <v>113</v>
      </c>
      <c r="W1101" s="10">
        <v>1937</v>
      </c>
      <c r="X1101" s="10" t="s">
        <v>114</v>
      </c>
      <c r="Y1101" s="10" t="s">
        <v>115</v>
      </c>
      <c r="Z1101" s="12">
        <v>15</v>
      </c>
      <c r="AA1101" s="13" t="s">
        <v>116</v>
      </c>
      <c r="AB1101" s="8" t="s">
        <v>117</v>
      </c>
    </row>
    <row r="1102" spans="1:28">
      <c r="A1102" s="9" t="s">
        <v>269</v>
      </c>
      <c r="B1102" s="8" t="s">
        <v>256</v>
      </c>
      <c r="D1102" s="8" t="s">
        <v>290</v>
      </c>
      <c r="I1102" s="8">
        <v>40</v>
      </c>
      <c r="J1102" s="20">
        <v>6.29</v>
      </c>
      <c r="L1102" s="8">
        <v>0.83</v>
      </c>
      <c r="M1102" s="8">
        <v>0.83</v>
      </c>
      <c r="P1102" s="8">
        <v>4.76</v>
      </c>
      <c r="Q1102" s="8">
        <v>67.7</v>
      </c>
      <c r="V1102" s="10" t="s">
        <v>113</v>
      </c>
      <c r="W1102" s="10">
        <v>1937</v>
      </c>
      <c r="X1102" s="10" t="s">
        <v>114</v>
      </c>
      <c r="Y1102" s="10" t="s">
        <v>115</v>
      </c>
      <c r="Z1102" s="12">
        <v>15</v>
      </c>
      <c r="AA1102" s="13" t="s">
        <v>116</v>
      </c>
      <c r="AB1102" s="8" t="s">
        <v>117</v>
      </c>
    </row>
    <row r="1103" spans="1:28">
      <c r="A1103" s="9" t="s">
        <v>269</v>
      </c>
      <c r="B1103" s="8" t="s">
        <v>256</v>
      </c>
      <c r="D1103" s="8" t="s">
        <v>290</v>
      </c>
      <c r="I1103" s="8">
        <v>55</v>
      </c>
      <c r="J1103" s="20">
        <v>6.57</v>
      </c>
      <c r="L1103" s="8">
        <v>33.1</v>
      </c>
      <c r="M1103" s="8">
        <v>26</v>
      </c>
      <c r="P1103" s="8">
        <v>4.82</v>
      </c>
      <c r="Q1103" s="8">
        <v>69</v>
      </c>
      <c r="V1103" s="10" t="s">
        <v>113</v>
      </c>
      <c r="W1103" s="10">
        <v>1937</v>
      </c>
      <c r="X1103" s="10" t="s">
        <v>114</v>
      </c>
      <c r="Y1103" s="10" t="s">
        <v>115</v>
      </c>
      <c r="Z1103" s="12">
        <v>15</v>
      </c>
      <c r="AA1103" s="13" t="s">
        <v>116</v>
      </c>
      <c r="AB1103" s="8" t="s">
        <v>117</v>
      </c>
    </row>
    <row r="1104" spans="1:28">
      <c r="A1104" s="9" t="s">
        <v>291</v>
      </c>
      <c r="B1104" s="8" t="s">
        <v>293</v>
      </c>
      <c r="C1104" s="8" t="s">
        <v>120</v>
      </c>
      <c r="D1104" s="8" t="s">
        <v>292</v>
      </c>
      <c r="I1104" s="8">
        <v>1</v>
      </c>
      <c r="J1104" s="20">
        <v>11.31</v>
      </c>
      <c r="L1104" s="8">
        <v>15.88</v>
      </c>
      <c r="M1104" s="8">
        <v>11.94</v>
      </c>
      <c r="P1104" s="8">
        <v>7.07</v>
      </c>
      <c r="Q1104" s="8">
        <v>99.9</v>
      </c>
      <c r="V1104" s="10" t="s">
        <v>113</v>
      </c>
      <c r="W1104" s="10">
        <v>1937</v>
      </c>
      <c r="X1104" s="10" t="s">
        <v>114</v>
      </c>
      <c r="Y1104" s="10" t="s">
        <v>115</v>
      </c>
      <c r="Z1104" s="12">
        <v>15</v>
      </c>
      <c r="AA1104" s="13" t="s">
        <v>116</v>
      </c>
      <c r="AB1104" s="8" t="s">
        <v>117</v>
      </c>
    </row>
    <row r="1105" spans="1:28">
      <c r="A1105" s="9" t="s">
        <v>291</v>
      </c>
      <c r="B1105" s="8" t="s">
        <v>293</v>
      </c>
      <c r="C1105" s="8" t="s">
        <v>120</v>
      </c>
      <c r="D1105" s="8" t="s">
        <v>292</v>
      </c>
      <c r="I1105" s="8">
        <v>10</v>
      </c>
      <c r="J1105" s="20">
        <v>7.55</v>
      </c>
      <c r="L1105" s="8">
        <v>23.95</v>
      </c>
      <c r="M1105" s="8">
        <v>18.71</v>
      </c>
      <c r="P1105" s="8">
        <v>5.61</v>
      </c>
      <c r="Q1105" s="8">
        <v>77</v>
      </c>
      <c r="V1105" s="10" t="s">
        <v>113</v>
      </c>
      <c r="W1105" s="10">
        <v>1937</v>
      </c>
      <c r="X1105" s="10" t="s">
        <v>114</v>
      </c>
      <c r="Y1105" s="10" t="s">
        <v>115</v>
      </c>
      <c r="Z1105" s="12">
        <v>15</v>
      </c>
      <c r="AA1105" s="13" t="s">
        <v>116</v>
      </c>
      <c r="AB1105" s="8" t="s">
        <v>117</v>
      </c>
    </row>
    <row r="1106" spans="1:28">
      <c r="A1106" s="9" t="s">
        <v>291</v>
      </c>
      <c r="B1106" s="8" t="s">
        <v>293</v>
      </c>
      <c r="C1106" s="8" t="s">
        <v>120</v>
      </c>
      <c r="D1106" s="8" t="s">
        <v>292</v>
      </c>
      <c r="I1106" s="8">
        <v>25</v>
      </c>
      <c r="J1106" s="20">
        <v>4.6900000000000004</v>
      </c>
      <c r="L1106" s="8">
        <v>32.049999999999997</v>
      </c>
      <c r="M1106" s="8">
        <v>25.39</v>
      </c>
      <c r="P1106" s="8">
        <v>3.06</v>
      </c>
      <c r="Q1106" s="8">
        <v>41.7</v>
      </c>
      <c r="V1106" s="10" t="s">
        <v>113</v>
      </c>
      <c r="W1106" s="10">
        <v>1937</v>
      </c>
      <c r="X1106" s="10" t="s">
        <v>114</v>
      </c>
      <c r="Y1106" s="10" t="s">
        <v>115</v>
      </c>
      <c r="Z1106" s="12">
        <v>15</v>
      </c>
      <c r="AA1106" s="13" t="s">
        <v>116</v>
      </c>
      <c r="AB1106" s="8" t="s">
        <v>117</v>
      </c>
    </row>
    <row r="1107" spans="1:28">
      <c r="A1107" s="9" t="s">
        <v>291</v>
      </c>
      <c r="B1107" s="8" t="s">
        <v>293</v>
      </c>
      <c r="C1107" s="8" t="s">
        <v>120</v>
      </c>
      <c r="D1107" s="8" t="s">
        <v>292</v>
      </c>
      <c r="I1107" s="8">
        <v>40</v>
      </c>
      <c r="J1107" s="20">
        <v>6.21</v>
      </c>
      <c r="L1107" s="8">
        <v>0.72</v>
      </c>
      <c r="M1107" s="8">
        <v>0.75</v>
      </c>
      <c r="P1107" s="8">
        <v>1.69</v>
      </c>
      <c r="Q1107" s="8">
        <v>23.9</v>
      </c>
      <c r="V1107" s="10" t="s">
        <v>113</v>
      </c>
      <c r="W1107" s="10">
        <v>1937</v>
      </c>
      <c r="X1107" s="10" t="s">
        <v>114</v>
      </c>
      <c r="Y1107" s="10" t="s">
        <v>115</v>
      </c>
      <c r="Z1107" s="12">
        <v>15</v>
      </c>
      <c r="AA1107" s="13" t="s">
        <v>116</v>
      </c>
      <c r="AB1107" s="8" t="s">
        <v>117</v>
      </c>
    </row>
    <row r="1108" spans="1:28">
      <c r="A1108" s="9" t="s">
        <v>291</v>
      </c>
      <c r="B1108" s="8" t="s">
        <v>293</v>
      </c>
      <c r="C1108" s="8" t="s">
        <v>120</v>
      </c>
      <c r="D1108" s="8" t="s">
        <v>292</v>
      </c>
      <c r="I1108" s="8">
        <v>75</v>
      </c>
      <c r="J1108" s="20">
        <v>6.67</v>
      </c>
      <c r="L1108" s="8">
        <v>0.97</v>
      </c>
      <c r="M1108" s="8">
        <v>0.89</v>
      </c>
      <c r="P1108" s="8">
        <v>1.22</v>
      </c>
      <c r="Q1108" s="8">
        <v>17.5</v>
      </c>
      <c r="V1108" s="10" t="s">
        <v>113</v>
      </c>
      <c r="W1108" s="10">
        <v>1937</v>
      </c>
      <c r="X1108" s="10" t="s">
        <v>114</v>
      </c>
      <c r="Y1108" s="10" t="s">
        <v>115</v>
      </c>
      <c r="Z1108" s="12">
        <v>15</v>
      </c>
      <c r="AA1108" s="13" t="s">
        <v>116</v>
      </c>
      <c r="AB1108" s="8" t="s">
        <v>117</v>
      </c>
    </row>
    <row r="1109" spans="1:28">
      <c r="A1109" s="9" t="s">
        <v>291</v>
      </c>
      <c r="B1109" s="8" t="s">
        <v>293</v>
      </c>
      <c r="C1109" s="8" t="s">
        <v>120</v>
      </c>
      <c r="D1109" s="8" t="s">
        <v>292</v>
      </c>
      <c r="I1109" s="8">
        <v>110</v>
      </c>
      <c r="J1109" s="20">
        <v>6.57</v>
      </c>
      <c r="L1109" s="8">
        <v>33.08</v>
      </c>
      <c r="M1109" s="8">
        <v>0.99</v>
      </c>
      <c r="P1109" s="8">
        <v>0.69</v>
      </c>
      <c r="Q1109" s="8">
        <v>9.9</v>
      </c>
      <c r="V1109" s="10" t="s">
        <v>113</v>
      </c>
      <c r="W1109" s="10">
        <v>1937</v>
      </c>
      <c r="X1109" s="10" t="s">
        <v>114</v>
      </c>
      <c r="Y1109" s="10" t="s">
        <v>115</v>
      </c>
      <c r="Z1109" s="12">
        <v>15</v>
      </c>
      <c r="AA1109" s="13" t="s">
        <v>116</v>
      </c>
      <c r="AB1109" s="8" t="s">
        <v>117</v>
      </c>
    </row>
    <row r="1110" spans="1:28">
      <c r="A1110" s="9" t="s">
        <v>291</v>
      </c>
      <c r="B1110" s="8" t="s">
        <v>293</v>
      </c>
      <c r="C1110" s="8" t="s">
        <v>120</v>
      </c>
      <c r="D1110" s="8" t="s">
        <v>292</v>
      </c>
      <c r="I1110" s="8">
        <v>150</v>
      </c>
      <c r="J1110" s="20">
        <v>6.67</v>
      </c>
      <c r="L1110" s="8">
        <v>0.06</v>
      </c>
      <c r="M1110" s="8">
        <v>0.95</v>
      </c>
      <c r="P1110" s="8">
        <v>0.28000000000000003</v>
      </c>
      <c r="Q1110" s="8">
        <v>4</v>
      </c>
      <c r="V1110" s="10" t="s">
        <v>113</v>
      </c>
      <c r="W1110" s="10">
        <v>1937</v>
      </c>
      <c r="X1110" s="10" t="s">
        <v>114</v>
      </c>
      <c r="Y1110" s="10" t="s">
        <v>115</v>
      </c>
      <c r="Z1110" s="12">
        <v>15</v>
      </c>
      <c r="AA1110" s="13" t="s">
        <v>116</v>
      </c>
      <c r="AB1110" s="8" t="s">
        <v>117</v>
      </c>
    </row>
    <row r="1111" spans="1:28">
      <c r="A1111" s="9" t="s">
        <v>291</v>
      </c>
      <c r="B1111" s="8" t="s">
        <v>280</v>
      </c>
      <c r="C1111" s="8" t="s">
        <v>127</v>
      </c>
      <c r="D1111" s="8" t="s">
        <v>294</v>
      </c>
      <c r="I1111" s="8">
        <v>1</v>
      </c>
      <c r="J1111" s="20">
        <v>12.18</v>
      </c>
      <c r="L1111" s="8">
        <v>16.18</v>
      </c>
      <c r="M1111" s="8">
        <v>12.06</v>
      </c>
      <c r="P1111" s="8">
        <v>7.65</v>
      </c>
      <c r="Q1111" s="8">
        <v>110</v>
      </c>
      <c r="V1111" s="10" t="s">
        <v>113</v>
      </c>
      <c r="W1111" s="10">
        <v>1937</v>
      </c>
      <c r="X1111" s="10" t="s">
        <v>114</v>
      </c>
      <c r="Y1111" s="10" t="s">
        <v>115</v>
      </c>
      <c r="Z1111" s="12">
        <v>15</v>
      </c>
      <c r="AA1111" s="13" t="s">
        <v>116</v>
      </c>
      <c r="AB1111" s="8" t="s">
        <v>117</v>
      </c>
    </row>
    <row r="1112" spans="1:28">
      <c r="A1112" s="9" t="s">
        <v>291</v>
      </c>
      <c r="B1112" s="8" t="s">
        <v>280</v>
      </c>
      <c r="C1112" s="8" t="s">
        <v>127</v>
      </c>
      <c r="D1112" s="8" t="s">
        <v>294</v>
      </c>
      <c r="I1112" s="8">
        <v>10</v>
      </c>
      <c r="J1112" s="20">
        <v>7.74</v>
      </c>
      <c r="L1112" s="8">
        <v>23.53</v>
      </c>
      <c r="M1112" s="8">
        <v>18.350000000000001</v>
      </c>
      <c r="P1112" s="8">
        <v>5.61</v>
      </c>
      <c r="Q1112" s="8">
        <v>77.099999999999994</v>
      </c>
      <c r="V1112" s="10" t="s">
        <v>113</v>
      </c>
      <c r="W1112" s="10">
        <v>1937</v>
      </c>
      <c r="X1112" s="10" t="s">
        <v>114</v>
      </c>
      <c r="Y1112" s="10" t="s">
        <v>115</v>
      </c>
      <c r="Z1112" s="12">
        <v>15</v>
      </c>
      <c r="AA1112" s="13" t="s">
        <v>116</v>
      </c>
      <c r="AB1112" s="8" t="s">
        <v>117</v>
      </c>
    </row>
    <row r="1113" spans="1:28">
      <c r="A1113" s="9" t="s">
        <v>291</v>
      </c>
      <c r="B1113" s="8" t="s">
        <v>280</v>
      </c>
      <c r="C1113" s="8" t="s">
        <v>127</v>
      </c>
      <c r="D1113" s="8" t="s">
        <v>294</v>
      </c>
      <c r="I1113" s="8">
        <v>25</v>
      </c>
      <c r="J1113" s="20">
        <v>4.66</v>
      </c>
      <c r="L1113" s="8">
        <v>32.18</v>
      </c>
      <c r="M1113" s="8">
        <v>25.5</v>
      </c>
      <c r="P1113" s="8">
        <v>2.81</v>
      </c>
      <c r="Q1113" s="8">
        <v>38.4</v>
      </c>
      <c r="V1113" s="10" t="s">
        <v>113</v>
      </c>
      <c r="W1113" s="10">
        <v>1937</v>
      </c>
      <c r="X1113" s="10" t="s">
        <v>114</v>
      </c>
      <c r="Y1113" s="10" t="s">
        <v>115</v>
      </c>
      <c r="Z1113" s="12">
        <v>15</v>
      </c>
      <c r="AA1113" s="13" t="s">
        <v>116</v>
      </c>
      <c r="AB1113" s="8" t="s">
        <v>117</v>
      </c>
    </row>
    <row r="1114" spans="1:28">
      <c r="A1114" s="9" t="s">
        <v>291</v>
      </c>
      <c r="B1114" s="8" t="s">
        <v>280</v>
      </c>
      <c r="C1114" s="8" t="s">
        <v>127</v>
      </c>
      <c r="D1114" s="8" t="s">
        <v>294</v>
      </c>
      <c r="I1114" s="8">
        <v>40</v>
      </c>
      <c r="J1114" s="20">
        <v>5.97</v>
      </c>
      <c r="L1114" s="8">
        <v>0.38</v>
      </c>
      <c r="M1114" s="8">
        <v>0.5</v>
      </c>
      <c r="P1114" s="8">
        <v>2.16</v>
      </c>
      <c r="Q1114" s="8">
        <v>30.4</v>
      </c>
      <c r="V1114" s="10" t="s">
        <v>113</v>
      </c>
      <c r="W1114" s="10">
        <v>1937</v>
      </c>
      <c r="X1114" s="10" t="s">
        <v>114</v>
      </c>
      <c r="Y1114" s="10" t="s">
        <v>115</v>
      </c>
      <c r="Z1114" s="12">
        <v>15</v>
      </c>
      <c r="AA1114" s="13" t="s">
        <v>116</v>
      </c>
      <c r="AB1114" s="8" t="s">
        <v>117</v>
      </c>
    </row>
    <row r="1115" spans="1:28">
      <c r="A1115" s="9" t="s">
        <v>291</v>
      </c>
      <c r="B1115" s="8" t="s">
        <v>280</v>
      </c>
      <c r="C1115" s="8" t="s">
        <v>127</v>
      </c>
      <c r="D1115" s="8" t="s">
        <v>294</v>
      </c>
      <c r="I1115" s="8">
        <v>75</v>
      </c>
      <c r="J1115" s="20">
        <v>6.66</v>
      </c>
      <c r="L1115" s="8">
        <v>0.99</v>
      </c>
      <c r="M1115" s="8">
        <v>0.91</v>
      </c>
      <c r="P1115" s="8">
        <v>0.9</v>
      </c>
      <c r="Q1115" s="8">
        <v>12.9</v>
      </c>
      <c r="V1115" s="10" t="s">
        <v>113</v>
      </c>
      <c r="W1115" s="10">
        <v>1937</v>
      </c>
      <c r="X1115" s="10" t="s">
        <v>114</v>
      </c>
      <c r="Y1115" s="10" t="s">
        <v>115</v>
      </c>
      <c r="Z1115" s="12">
        <v>15</v>
      </c>
      <c r="AA1115" s="13" t="s">
        <v>116</v>
      </c>
      <c r="AB1115" s="8" t="s">
        <v>117</v>
      </c>
    </row>
    <row r="1116" spans="1:28">
      <c r="A1116" s="9" t="s">
        <v>291</v>
      </c>
      <c r="B1116" s="8" t="s">
        <v>280</v>
      </c>
      <c r="C1116" s="8" t="s">
        <v>127</v>
      </c>
      <c r="D1116" s="8" t="s">
        <v>294</v>
      </c>
      <c r="I1116" s="8">
        <v>100</v>
      </c>
      <c r="J1116" s="20">
        <v>6.67</v>
      </c>
      <c r="L1116" s="8">
        <v>33.08</v>
      </c>
      <c r="M1116" s="8">
        <v>0.97</v>
      </c>
      <c r="P1116" s="8">
        <v>0.51</v>
      </c>
      <c r="Q1116" s="8">
        <v>7.3</v>
      </c>
      <c r="V1116" s="10" t="s">
        <v>113</v>
      </c>
      <c r="W1116" s="10">
        <v>1937</v>
      </c>
      <c r="X1116" s="10" t="s">
        <v>114</v>
      </c>
      <c r="Y1116" s="10" t="s">
        <v>115</v>
      </c>
      <c r="Z1116" s="12">
        <v>15</v>
      </c>
      <c r="AA1116" s="13" t="s">
        <v>116</v>
      </c>
      <c r="AB1116" s="8" t="s">
        <v>117</v>
      </c>
    </row>
    <row r="1117" spans="1:28">
      <c r="A1117" s="9" t="s">
        <v>291</v>
      </c>
      <c r="B1117" s="8" t="s">
        <v>295</v>
      </c>
      <c r="C1117" s="8" t="s">
        <v>130</v>
      </c>
      <c r="D1117" s="8" t="s">
        <v>296</v>
      </c>
      <c r="I1117" s="8">
        <v>1</v>
      </c>
      <c r="J1117" s="20">
        <v>12.85</v>
      </c>
      <c r="L1117" s="8">
        <v>17.05</v>
      </c>
      <c r="M1117" s="8">
        <v>12.62</v>
      </c>
      <c r="P1117" s="8">
        <v>7.19</v>
      </c>
      <c r="Q1117" s="8">
        <v>105.3</v>
      </c>
      <c r="V1117" s="10" t="s">
        <v>113</v>
      </c>
      <c r="W1117" s="10">
        <v>1937</v>
      </c>
      <c r="X1117" s="10" t="s">
        <v>114</v>
      </c>
      <c r="Y1117" s="10" t="s">
        <v>115</v>
      </c>
      <c r="Z1117" s="12">
        <v>15</v>
      </c>
      <c r="AA1117" s="13" t="s">
        <v>116</v>
      </c>
      <c r="AB1117" s="8" t="s">
        <v>117</v>
      </c>
    </row>
    <row r="1118" spans="1:28">
      <c r="A1118" s="9" t="s">
        <v>291</v>
      </c>
      <c r="B1118" s="8" t="s">
        <v>295</v>
      </c>
      <c r="C1118" s="8" t="s">
        <v>130</v>
      </c>
      <c r="D1118" s="8" t="s">
        <v>296</v>
      </c>
      <c r="I1118" s="8">
        <v>10</v>
      </c>
      <c r="J1118" s="20">
        <v>5.89</v>
      </c>
      <c r="L1118" s="8">
        <v>26.13</v>
      </c>
      <c r="M1118" s="8">
        <v>20.6</v>
      </c>
      <c r="P1118" s="8">
        <v>5.5</v>
      </c>
      <c r="Q1118" s="8">
        <v>73.7</v>
      </c>
      <c r="V1118" s="10" t="s">
        <v>113</v>
      </c>
      <c r="W1118" s="10">
        <v>1937</v>
      </c>
      <c r="X1118" s="10" t="s">
        <v>114</v>
      </c>
      <c r="Y1118" s="10" t="s">
        <v>115</v>
      </c>
      <c r="Z1118" s="12">
        <v>15</v>
      </c>
      <c r="AA1118" s="13" t="s">
        <v>116</v>
      </c>
      <c r="AB1118" s="8" t="s">
        <v>117</v>
      </c>
    </row>
    <row r="1119" spans="1:28">
      <c r="A1119" s="9" t="s">
        <v>291</v>
      </c>
      <c r="B1119" s="8" t="s">
        <v>295</v>
      </c>
      <c r="C1119" s="8" t="s">
        <v>130</v>
      </c>
      <c r="D1119" s="8" t="s">
        <v>296</v>
      </c>
      <c r="I1119" s="8">
        <v>20</v>
      </c>
      <c r="J1119" s="20">
        <v>4.13</v>
      </c>
      <c r="L1119" s="8">
        <v>30.84</v>
      </c>
      <c r="M1119" s="8">
        <v>24.5</v>
      </c>
      <c r="P1119" s="8">
        <v>2.73</v>
      </c>
      <c r="Q1119" s="8">
        <v>36.4</v>
      </c>
      <c r="V1119" s="10" t="s">
        <v>113</v>
      </c>
      <c r="W1119" s="10">
        <v>1937</v>
      </c>
      <c r="X1119" s="10" t="s">
        <v>114</v>
      </c>
      <c r="Y1119" s="10" t="s">
        <v>115</v>
      </c>
      <c r="Z1119" s="12">
        <v>15</v>
      </c>
      <c r="AA1119" s="13" t="s">
        <v>116</v>
      </c>
      <c r="AB1119" s="8" t="s">
        <v>117</v>
      </c>
    </row>
    <row r="1120" spans="1:28">
      <c r="A1120" s="9" t="s">
        <v>291</v>
      </c>
      <c r="B1120" s="8" t="s">
        <v>297</v>
      </c>
      <c r="C1120" s="8" t="s">
        <v>133</v>
      </c>
      <c r="D1120" s="8" t="s">
        <v>298</v>
      </c>
      <c r="I1120" s="8">
        <v>1</v>
      </c>
      <c r="J1120" s="20">
        <v>11.85</v>
      </c>
      <c r="L1120" s="8">
        <v>16.760000000000002</v>
      </c>
      <c r="M1120" s="8">
        <v>12.55</v>
      </c>
      <c r="P1120" s="8">
        <v>6.57</v>
      </c>
      <c r="Q1120" s="8">
        <v>94.3</v>
      </c>
      <c r="V1120" s="10" t="s">
        <v>113</v>
      </c>
      <c r="W1120" s="10">
        <v>1937</v>
      </c>
      <c r="X1120" s="10" t="s">
        <v>114</v>
      </c>
      <c r="Y1120" s="10" t="s">
        <v>115</v>
      </c>
      <c r="Z1120" s="12">
        <v>15</v>
      </c>
      <c r="AA1120" s="13" t="s">
        <v>116</v>
      </c>
      <c r="AB1120" s="8" t="s">
        <v>117</v>
      </c>
    </row>
    <row r="1121" spans="1:28">
      <c r="A1121" s="9" t="s">
        <v>291</v>
      </c>
      <c r="B1121" s="8" t="s">
        <v>297</v>
      </c>
      <c r="C1121" s="8" t="s">
        <v>133</v>
      </c>
      <c r="D1121" s="8" t="s">
        <v>298</v>
      </c>
      <c r="I1121" s="8">
        <v>10</v>
      </c>
      <c r="J1121" s="20">
        <v>6.23</v>
      </c>
      <c r="L1121" s="8">
        <v>25.9</v>
      </c>
      <c r="M1121" s="8">
        <v>20.38</v>
      </c>
      <c r="P1121" s="8">
        <v>5.79</v>
      </c>
      <c r="Q1121" s="8">
        <v>78</v>
      </c>
      <c r="V1121" s="10" t="s">
        <v>113</v>
      </c>
      <c r="W1121" s="10">
        <v>1937</v>
      </c>
      <c r="X1121" s="10" t="s">
        <v>114</v>
      </c>
      <c r="Y1121" s="10" t="s">
        <v>115</v>
      </c>
      <c r="Z1121" s="12">
        <v>15</v>
      </c>
      <c r="AA1121" s="13" t="s">
        <v>116</v>
      </c>
      <c r="AB1121" s="8" t="s">
        <v>117</v>
      </c>
    </row>
    <row r="1122" spans="1:28">
      <c r="A1122" s="9" t="s">
        <v>291</v>
      </c>
      <c r="B1122" s="8" t="s">
        <v>297</v>
      </c>
      <c r="C1122" s="8" t="s">
        <v>133</v>
      </c>
      <c r="D1122" s="8" t="s">
        <v>298</v>
      </c>
      <c r="I1122" s="8">
        <v>25</v>
      </c>
      <c r="J1122" s="20">
        <v>4.53</v>
      </c>
      <c r="L1122" s="8">
        <v>28.19</v>
      </c>
      <c r="M1122" s="8">
        <v>22.35</v>
      </c>
      <c r="P1122" s="8">
        <v>5.72</v>
      </c>
      <c r="Q1122" s="8">
        <v>75.5</v>
      </c>
      <c r="V1122" s="10" t="s">
        <v>113</v>
      </c>
      <c r="W1122" s="10">
        <v>1937</v>
      </c>
      <c r="X1122" s="10" t="s">
        <v>114</v>
      </c>
      <c r="Y1122" s="10" t="s">
        <v>115</v>
      </c>
      <c r="Z1122" s="12">
        <v>15</v>
      </c>
      <c r="AA1122" s="13" t="s">
        <v>116</v>
      </c>
      <c r="AB1122" s="8" t="s">
        <v>117</v>
      </c>
    </row>
    <row r="1123" spans="1:28">
      <c r="A1123" s="9" t="s">
        <v>291</v>
      </c>
      <c r="B1123" s="8" t="s">
        <v>297</v>
      </c>
      <c r="C1123" s="8" t="s">
        <v>133</v>
      </c>
      <c r="D1123" s="8" t="s">
        <v>298</v>
      </c>
      <c r="I1123" s="8">
        <v>40</v>
      </c>
      <c r="J1123" s="20">
        <v>5.93</v>
      </c>
      <c r="L1123" s="8">
        <v>32.29</v>
      </c>
      <c r="M1123" s="8">
        <v>25.44</v>
      </c>
      <c r="P1123" s="8">
        <v>2.41</v>
      </c>
      <c r="Q1123" s="8">
        <v>33.799999999999997</v>
      </c>
      <c r="V1123" s="10" t="s">
        <v>113</v>
      </c>
      <c r="W1123" s="10">
        <v>1937</v>
      </c>
      <c r="X1123" s="10" t="s">
        <v>114</v>
      </c>
      <c r="Y1123" s="10" t="s">
        <v>115</v>
      </c>
      <c r="Z1123" s="12">
        <v>15</v>
      </c>
      <c r="AA1123" s="13" t="s">
        <v>116</v>
      </c>
      <c r="AB1123" s="8" t="s">
        <v>117</v>
      </c>
    </row>
    <row r="1124" spans="1:28">
      <c r="A1124" s="9" t="s">
        <v>291</v>
      </c>
      <c r="B1124" s="8" t="s">
        <v>297</v>
      </c>
      <c r="C1124" s="8" t="s">
        <v>133</v>
      </c>
      <c r="D1124" s="8" t="s">
        <v>298</v>
      </c>
      <c r="I1124" s="8">
        <v>65</v>
      </c>
      <c r="J1124" s="20">
        <v>6.28</v>
      </c>
      <c r="L1124" s="8">
        <v>0.72</v>
      </c>
      <c r="M1124" s="8">
        <v>0.74</v>
      </c>
      <c r="P1124" s="8">
        <v>1.73</v>
      </c>
      <c r="Q1124" s="8">
        <v>24.5</v>
      </c>
      <c r="V1124" s="10" t="s">
        <v>113</v>
      </c>
      <c r="W1124" s="10">
        <v>1937</v>
      </c>
      <c r="X1124" s="10" t="s">
        <v>114</v>
      </c>
      <c r="Y1124" s="10" t="s">
        <v>115</v>
      </c>
      <c r="Z1124" s="12">
        <v>15</v>
      </c>
      <c r="AA1124" s="13" t="s">
        <v>116</v>
      </c>
      <c r="AB1124" s="8" t="s">
        <v>117</v>
      </c>
    </row>
    <row r="1125" spans="1:28">
      <c r="A1125" s="9" t="s">
        <v>291</v>
      </c>
      <c r="B1125" s="8" t="s">
        <v>299</v>
      </c>
      <c r="C1125" s="8" t="s">
        <v>137</v>
      </c>
      <c r="D1125" s="8" t="s">
        <v>300</v>
      </c>
      <c r="I1125" s="8">
        <v>1</v>
      </c>
      <c r="J1125" s="20">
        <v>12.08</v>
      </c>
      <c r="L1125" s="8">
        <v>16.649999999999999</v>
      </c>
      <c r="M1125" s="8">
        <v>12.42</v>
      </c>
      <c r="P1125" s="8">
        <v>7.25</v>
      </c>
      <c r="Q1125" s="8">
        <v>104.5</v>
      </c>
      <c r="V1125" s="10" t="s">
        <v>113</v>
      </c>
      <c r="W1125" s="10">
        <v>1937</v>
      </c>
      <c r="X1125" s="10" t="s">
        <v>114</v>
      </c>
      <c r="Y1125" s="10" t="s">
        <v>115</v>
      </c>
      <c r="Z1125" s="12">
        <v>15</v>
      </c>
      <c r="AA1125" s="13" t="s">
        <v>116</v>
      </c>
      <c r="AB1125" s="8" t="s">
        <v>117</v>
      </c>
    </row>
    <row r="1126" spans="1:28">
      <c r="A1126" s="9" t="s">
        <v>291</v>
      </c>
      <c r="B1126" s="8" t="s">
        <v>299</v>
      </c>
      <c r="C1126" s="8" t="s">
        <v>137</v>
      </c>
      <c r="D1126" s="8" t="s">
        <v>300</v>
      </c>
      <c r="I1126" s="8">
        <v>10</v>
      </c>
      <c r="J1126" s="20">
        <v>7.03</v>
      </c>
      <c r="L1126" s="8">
        <v>25.37</v>
      </c>
      <c r="M1126" s="8">
        <v>19.88</v>
      </c>
      <c r="P1126" s="8">
        <v>5.8</v>
      </c>
      <c r="Q1126" s="8">
        <v>79.400000000000006</v>
      </c>
      <c r="V1126" s="10" t="s">
        <v>113</v>
      </c>
      <c r="W1126" s="10">
        <v>1937</v>
      </c>
      <c r="X1126" s="10" t="s">
        <v>114</v>
      </c>
      <c r="Y1126" s="10" t="s">
        <v>115</v>
      </c>
      <c r="Z1126" s="12">
        <v>15</v>
      </c>
      <c r="AA1126" s="13" t="s">
        <v>116</v>
      </c>
      <c r="AB1126" s="8" t="s">
        <v>117</v>
      </c>
    </row>
    <row r="1127" spans="1:28">
      <c r="A1127" s="9" t="s">
        <v>291</v>
      </c>
      <c r="B1127" s="8" t="s">
        <v>299</v>
      </c>
      <c r="C1127" s="8" t="s">
        <v>137</v>
      </c>
      <c r="D1127" s="8" t="s">
        <v>300</v>
      </c>
      <c r="I1127" s="8">
        <v>25</v>
      </c>
      <c r="J1127" s="20">
        <v>5.57</v>
      </c>
      <c r="L1127" s="8">
        <v>32.03</v>
      </c>
      <c r="M1127" s="8">
        <v>25.29</v>
      </c>
      <c r="P1127" s="8">
        <v>4.3099999999999996</v>
      </c>
      <c r="Q1127" s="8">
        <v>60</v>
      </c>
      <c r="V1127" s="10" t="s">
        <v>113</v>
      </c>
      <c r="W1127" s="10">
        <v>1937</v>
      </c>
      <c r="X1127" s="10" t="s">
        <v>114</v>
      </c>
      <c r="Y1127" s="10" t="s">
        <v>115</v>
      </c>
      <c r="Z1127" s="12">
        <v>15</v>
      </c>
      <c r="AA1127" s="13" t="s">
        <v>116</v>
      </c>
      <c r="AB1127" s="8" t="s">
        <v>117</v>
      </c>
    </row>
    <row r="1128" spans="1:28">
      <c r="A1128" s="9" t="s">
        <v>291</v>
      </c>
      <c r="B1128" s="8" t="s">
        <v>299</v>
      </c>
      <c r="C1128" s="8" t="s">
        <v>137</v>
      </c>
      <c r="D1128" s="8" t="s">
        <v>300</v>
      </c>
      <c r="I1128" s="8">
        <v>40</v>
      </c>
      <c r="J1128" s="20">
        <v>6.07</v>
      </c>
      <c r="L1128" s="8">
        <v>0.63</v>
      </c>
      <c r="M1128" s="8">
        <v>0.7</v>
      </c>
      <c r="P1128" s="8">
        <v>2.88</v>
      </c>
      <c r="Q1128" s="8">
        <v>41.7</v>
      </c>
      <c r="V1128" s="10" t="s">
        <v>113</v>
      </c>
      <c r="W1128" s="10">
        <v>1937</v>
      </c>
      <c r="X1128" s="10" t="s">
        <v>114</v>
      </c>
      <c r="Y1128" s="10" t="s">
        <v>115</v>
      </c>
      <c r="Z1128" s="12">
        <v>15</v>
      </c>
      <c r="AA1128" s="13" t="s">
        <v>116</v>
      </c>
      <c r="AB1128" s="8" t="s">
        <v>117</v>
      </c>
    </row>
    <row r="1129" spans="1:28">
      <c r="A1129" s="9" t="s">
        <v>291</v>
      </c>
      <c r="B1129" s="8" t="s">
        <v>299</v>
      </c>
      <c r="C1129" s="8" t="s">
        <v>137</v>
      </c>
      <c r="D1129" s="8" t="s">
        <v>300</v>
      </c>
      <c r="I1129" s="8">
        <v>75</v>
      </c>
      <c r="J1129" s="20">
        <v>6.48</v>
      </c>
      <c r="L1129" s="8">
        <v>33.06</v>
      </c>
      <c r="M1129" s="8">
        <v>0.98</v>
      </c>
      <c r="P1129" s="8">
        <v>3.8</v>
      </c>
      <c r="Q1129" s="8">
        <v>54.3</v>
      </c>
      <c r="V1129" s="10" t="s">
        <v>113</v>
      </c>
      <c r="W1129" s="10">
        <v>1937</v>
      </c>
      <c r="X1129" s="10" t="s">
        <v>114</v>
      </c>
      <c r="Y1129" s="10" t="s">
        <v>115</v>
      </c>
      <c r="Z1129" s="12">
        <v>15</v>
      </c>
      <c r="AA1129" s="13" t="s">
        <v>116</v>
      </c>
      <c r="AB1129" s="8" t="s">
        <v>117</v>
      </c>
    </row>
    <row r="1130" spans="1:28">
      <c r="A1130" s="9" t="s">
        <v>291</v>
      </c>
      <c r="B1130" s="8" t="s">
        <v>299</v>
      </c>
      <c r="C1130" s="8" t="s">
        <v>137</v>
      </c>
      <c r="D1130" s="8" t="s">
        <v>300</v>
      </c>
      <c r="I1130" s="8">
        <v>95</v>
      </c>
      <c r="J1130" s="20">
        <v>6.42</v>
      </c>
      <c r="L1130" s="8">
        <v>0.15</v>
      </c>
      <c r="M1130" s="8">
        <v>26.06</v>
      </c>
      <c r="P1130" s="8">
        <v>3.99</v>
      </c>
      <c r="Q1130" s="8">
        <v>57</v>
      </c>
      <c r="V1130" s="10" t="s">
        <v>113</v>
      </c>
      <c r="W1130" s="10">
        <v>1937</v>
      </c>
      <c r="X1130" s="10" t="s">
        <v>114</v>
      </c>
      <c r="Y1130" s="10" t="s">
        <v>115</v>
      </c>
      <c r="Z1130" s="12">
        <v>15</v>
      </c>
      <c r="AA1130" s="13" t="s">
        <v>116</v>
      </c>
      <c r="AB1130" s="8" t="s">
        <v>117</v>
      </c>
    </row>
    <row r="1131" spans="1:28">
      <c r="A1131" s="9" t="s">
        <v>291</v>
      </c>
      <c r="B1131" s="8" t="s">
        <v>154</v>
      </c>
      <c r="C1131" s="8" t="s">
        <v>139</v>
      </c>
      <c r="D1131" s="8" t="s">
        <v>301</v>
      </c>
      <c r="I1131" s="8">
        <v>1</v>
      </c>
      <c r="J1131" s="20">
        <v>11.95</v>
      </c>
      <c r="L1131" s="8">
        <v>16.940000000000001</v>
      </c>
      <c r="M1131" s="8">
        <v>12.68</v>
      </c>
      <c r="P1131" s="8">
        <v>7.04</v>
      </c>
      <c r="Q1131" s="8">
        <v>101.2</v>
      </c>
      <c r="V1131" s="10" t="s">
        <v>113</v>
      </c>
      <c r="W1131" s="10">
        <v>1937</v>
      </c>
      <c r="X1131" s="10" t="s">
        <v>114</v>
      </c>
      <c r="Y1131" s="10" t="s">
        <v>115</v>
      </c>
      <c r="Z1131" s="12">
        <v>15</v>
      </c>
      <c r="AA1131" s="13" t="s">
        <v>116</v>
      </c>
      <c r="AB1131" s="8" t="s">
        <v>117</v>
      </c>
    </row>
    <row r="1132" spans="1:28">
      <c r="A1132" s="9" t="s">
        <v>291</v>
      </c>
      <c r="B1132" s="8" t="s">
        <v>154</v>
      </c>
      <c r="C1132" s="8" t="s">
        <v>139</v>
      </c>
      <c r="D1132" s="8" t="s">
        <v>301</v>
      </c>
      <c r="I1132" s="8">
        <v>10</v>
      </c>
      <c r="J1132" s="20">
        <v>7.78</v>
      </c>
      <c r="L1132" s="8">
        <v>24.47</v>
      </c>
      <c r="M1132" s="8">
        <v>19.09</v>
      </c>
      <c r="P1132" s="8">
        <v>5.89</v>
      </c>
      <c r="Q1132" s="8">
        <v>81.5</v>
      </c>
      <c r="V1132" s="10" t="s">
        <v>113</v>
      </c>
      <c r="W1132" s="10">
        <v>1937</v>
      </c>
      <c r="X1132" s="10" t="s">
        <v>114</v>
      </c>
      <c r="Y1132" s="10" t="s">
        <v>115</v>
      </c>
      <c r="Z1132" s="12">
        <v>15</v>
      </c>
      <c r="AA1132" s="13" t="s">
        <v>116</v>
      </c>
      <c r="AB1132" s="8" t="s">
        <v>117</v>
      </c>
    </row>
    <row r="1133" spans="1:28">
      <c r="A1133" s="9" t="s">
        <v>291</v>
      </c>
      <c r="B1133" s="8" t="s">
        <v>154</v>
      </c>
      <c r="C1133" s="8" t="s">
        <v>139</v>
      </c>
      <c r="D1133" s="8" t="s">
        <v>301</v>
      </c>
      <c r="I1133" s="8">
        <v>25</v>
      </c>
      <c r="J1133" s="20">
        <v>5.75</v>
      </c>
      <c r="L1133" s="8">
        <v>32.01</v>
      </c>
      <c r="M1133" s="8">
        <v>25.25</v>
      </c>
      <c r="P1133" s="8">
        <v>4.63</v>
      </c>
      <c r="Q1133" s="8">
        <v>64.599999999999994</v>
      </c>
      <c r="V1133" s="10" t="s">
        <v>113</v>
      </c>
      <c r="W1133" s="10">
        <v>1937</v>
      </c>
      <c r="X1133" s="10" t="s">
        <v>114</v>
      </c>
      <c r="Y1133" s="10" t="s">
        <v>115</v>
      </c>
      <c r="Z1133" s="12">
        <v>15</v>
      </c>
      <c r="AA1133" s="13" t="s">
        <v>116</v>
      </c>
      <c r="AB1133" s="8" t="s">
        <v>117</v>
      </c>
    </row>
    <row r="1134" spans="1:28">
      <c r="A1134" s="9" t="s">
        <v>291</v>
      </c>
      <c r="B1134" s="8" t="s">
        <v>154</v>
      </c>
      <c r="C1134" s="8" t="s">
        <v>139</v>
      </c>
      <c r="D1134" s="8" t="s">
        <v>301</v>
      </c>
      <c r="I1134" s="8">
        <v>40</v>
      </c>
      <c r="J1134" s="20">
        <v>5.97</v>
      </c>
      <c r="L1134" s="8">
        <v>0.66</v>
      </c>
      <c r="M1134" s="8">
        <v>0.73</v>
      </c>
      <c r="P1134" s="8">
        <v>3.83</v>
      </c>
      <c r="Q1134" s="8">
        <v>54.1</v>
      </c>
      <c r="V1134" s="10" t="s">
        <v>113</v>
      </c>
      <c r="W1134" s="10">
        <v>1937</v>
      </c>
      <c r="X1134" s="10" t="s">
        <v>114</v>
      </c>
      <c r="Y1134" s="10" t="s">
        <v>115</v>
      </c>
      <c r="Z1134" s="12">
        <v>15</v>
      </c>
      <c r="AA1134" s="13" t="s">
        <v>116</v>
      </c>
      <c r="AB1134" s="8" t="s">
        <v>117</v>
      </c>
    </row>
    <row r="1135" spans="1:28">
      <c r="A1135" s="9" t="s">
        <v>291</v>
      </c>
      <c r="B1135" s="8" t="s">
        <v>154</v>
      </c>
      <c r="C1135" s="8" t="s">
        <v>139</v>
      </c>
      <c r="D1135" s="8" t="s">
        <v>301</v>
      </c>
      <c r="I1135" s="8">
        <v>75</v>
      </c>
      <c r="J1135" s="20">
        <v>6.26</v>
      </c>
      <c r="L1135" s="8">
        <v>0.95</v>
      </c>
      <c r="M1135" s="8">
        <v>0.93</v>
      </c>
      <c r="P1135" s="8">
        <v>4.0199999999999996</v>
      </c>
      <c r="Q1135" s="8">
        <v>57.1</v>
      </c>
      <c r="V1135" s="10" t="s">
        <v>113</v>
      </c>
      <c r="W1135" s="10">
        <v>1937</v>
      </c>
      <c r="X1135" s="10" t="s">
        <v>114</v>
      </c>
      <c r="Y1135" s="10" t="s">
        <v>115</v>
      </c>
      <c r="Z1135" s="12">
        <v>15</v>
      </c>
      <c r="AA1135" s="13" t="s">
        <v>116</v>
      </c>
      <c r="AB1135" s="8" t="s">
        <v>117</v>
      </c>
    </row>
    <row r="1136" spans="1:28">
      <c r="A1136" s="9" t="s">
        <v>291</v>
      </c>
      <c r="B1136" s="8" t="s">
        <v>154</v>
      </c>
      <c r="C1136" s="8" t="s">
        <v>139</v>
      </c>
      <c r="D1136" s="8" t="s">
        <v>301</v>
      </c>
      <c r="I1136" s="8">
        <v>100</v>
      </c>
      <c r="J1136" s="20">
        <v>6.31</v>
      </c>
      <c r="L1136" s="8">
        <v>0.99</v>
      </c>
      <c r="M1136" s="8">
        <v>0.95</v>
      </c>
      <c r="P1136" s="8">
        <v>4</v>
      </c>
      <c r="Q1136" s="8">
        <v>56.9</v>
      </c>
      <c r="V1136" s="10" t="s">
        <v>113</v>
      </c>
      <c r="W1136" s="10">
        <v>1937</v>
      </c>
      <c r="X1136" s="10" t="s">
        <v>114</v>
      </c>
      <c r="Y1136" s="10" t="s">
        <v>115</v>
      </c>
      <c r="Z1136" s="12">
        <v>15</v>
      </c>
      <c r="AA1136" s="13" t="s">
        <v>116</v>
      </c>
      <c r="AB1136" s="8" t="s">
        <v>117</v>
      </c>
    </row>
    <row r="1137" spans="1:28">
      <c r="A1137" s="9" t="s">
        <v>291</v>
      </c>
      <c r="B1137" s="8" t="s">
        <v>303</v>
      </c>
      <c r="C1137" s="8" t="s">
        <v>142</v>
      </c>
      <c r="D1137" s="8" t="s">
        <v>302</v>
      </c>
      <c r="I1137" s="8">
        <v>1</v>
      </c>
      <c r="J1137" s="20">
        <v>11.87</v>
      </c>
      <c r="L1137" s="8">
        <v>17</v>
      </c>
      <c r="M1137" s="8">
        <v>12.73</v>
      </c>
      <c r="P1137" s="8">
        <v>7.18</v>
      </c>
      <c r="Q1137" s="8">
        <v>103.1</v>
      </c>
      <c r="V1137" s="10" t="s">
        <v>113</v>
      </c>
      <c r="W1137" s="10">
        <v>1937</v>
      </c>
      <c r="X1137" s="10" t="s">
        <v>114</v>
      </c>
      <c r="Y1137" s="10" t="s">
        <v>115</v>
      </c>
      <c r="Z1137" s="12">
        <v>15</v>
      </c>
      <c r="AA1137" s="13" t="s">
        <v>116</v>
      </c>
      <c r="AB1137" s="8" t="s">
        <v>117</v>
      </c>
    </row>
    <row r="1138" spans="1:28">
      <c r="A1138" s="9" t="s">
        <v>291</v>
      </c>
      <c r="B1138" s="8" t="s">
        <v>303</v>
      </c>
      <c r="C1138" s="8" t="s">
        <v>142</v>
      </c>
      <c r="D1138" s="8" t="s">
        <v>302</v>
      </c>
      <c r="I1138" s="8">
        <v>10</v>
      </c>
      <c r="J1138" s="20">
        <v>7.63</v>
      </c>
      <c r="L1138" s="8">
        <v>25.46</v>
      </c>
      <c r="M1138" s="8">
        <v>19.87</v>
      </c>
      <c r="P1138" s="8">
        <v>5.92</v>
      </c>
      <c r="Q1138" s="8">
        <v>82.2</v>
      </c>
      <c r="V1138" s="10" t="s">
        <v>113</v>
      </c>
      <c r="W1138" s="10">
        <v>1937</v>
      </c>
      <c r="X1138" s="10" t="s">
        <v>114</v>
      </c>
      <c r="Y1138" s="10" t="s">
        <v>115</v>
      </c>
      <c r="Z1138" s="12">
        <v>15</v>
      </c>
      <c r="AA1138" s="13" t="s">
        <v>116</v>
      </c>
      <c r="AB1138" s="8" t="s">
        <v>117</v>
      </c>
    </row>
    <row r="1139" spans="1:28">
      <c r="A1139" s="9" t="s">
        <v>291</v>
      </c>
      <c r="B1139" s="8" t="s">
        <v>303</v>
      </c>
      <c r="C1139" s="8" t="s">
        <v>142</v>
      </c>
      <c r="D1139" s="8" t="s">
        <v>302</v>
      </c>
      <c r="I1139" s="8">
        <v>25</v>
      </c>
      <c r="J1139" s="20">
        <v>6</v>
      </c>
      <c r="L1139" s="8">
        <v>31.87</v>
      </c>
      <c r="M1139" s="8">
        <v>25.11</v>
      </c>
      <c r="P1139" s="8">
        <v>5.6</v>
      </c>
      <c r="Q1139" s="8">
        <v>78.5</v>
      </c>
      <c r="V1139" s="10" t="s">
        <v>113</v>
      </c>
      <c r="W1139" s="10">
        <v>1937</v>
      </c>
      <c r="X1139" s="10" t="s">
        <v>114</v>
      </c>
      <c r="Y1139" s="10" t="s">
        <v>115</v>
      </c>
      <c r="Z1139" s="12">
        <v>15</v>
      </c>
      <c r="AA1139" s="13" t="s">
        <v>116</v>
      </c>
      <c r="AB1139" s="8" t="s">
        <v>117</v>
      </c>
    </row>
    <row r="1140" spans="1:28">
      <c r="A1140" s="9" t="s">
        <v>291</v>
      </c>
      <c r="B1140" s="8" t="s">
        <v>303</v>
      </c>
      <c r="C1140" s="8" t="s">
        <v>142</v>
      </c>
      <c r="D1140" s="8" t="s">
        <v>302</v>
      </c>
      <c r="I1140" s="8">
        <v>40</v>
      </c>
      <c r="J1140" s="20">
        <v>5.99</v>
      </c>
      <c r="L1140" s="8">
        <v>32.630000000000003</v>
      </c>
      <c r="M1140" s="8">
        <v>0.71</v>
      </c>
      <c r="P1140" s="8">
        <v>4.33</v>
      </c>
      <c r="Q1140" s="8">
        <v>61.1</v>
      </c>
      <c r="V1140" s="10" t="s">
        <v>113</v>
      </c>
      <c r="W1140" s="10">
        <v>1937</v>
      </c>
      <c r="X1140" s="10" t="s">
        <v>114</v>
      </c>
      <c r="Y1140" s="10" t="s">
        <v>115</v>
      </c>
      <c r="Z1140" s="12">
        <v>15</v>
      </c>
      <c r="AA1140" s="13" t="s">
        <v>116</v>
      </c>
      <c r="AB1140" s="8" t="s">
        <v>117</v>
      </c>
    </row>
    <row r="1141" spans="1:28">
      <c r="A1141" s="9" t="s">
        <v>291</v>
      </c>
      <c r="B1141" s="8" t="s">
        <v>303</v>
      </c>
      <c r="C1141" s="8" t="s">
        <v>142</v>
      </c>
      <c r="D1141" s="8" t="s">
        <v>302</v>
      </c>
      <c r="I1141" s="8">
        <v>75</v>
      </c>
      <c r="J1141" s="20">
        <v>6.21</v>
      </c>
      <c r="L1141" s="8">
        <v>33.01</v>
      </c>
      <c r="M1141" s="8">
        <v>0.98</v>
      </c>
      <c r="P1141" s="8">
        <v>4.1900000000000004</v>
      </c>
      <c r="Q1141" s="8">
        <v>59.5</v>
      </c>
      <c r="V1141" s="10" t="s">
        <v>113</v>
      </c>
      <c r="W1141" s="10">
        <v>1937</v>
      </c>
      <c r="X1141" s="10" t="s">
        <v>114</v>
      </c>
      <c r="Y1141" s="10" t="s">
        <v>115</v>
      </c>
      <c r="Z1141" s="12">
        <v>15</v>
      </c>
      <c r="AA1141" s="13" t="s">
        <v>116</v>
      </c>
      <c r="AB1141" s="8" t="s">
        <v>117</v>
      </c>
    </row>
    <row r="1142" spans="1:28">
      <c r="A1142" s="9" t="s">
        <v>291</v>
      </c>
      <c r="B1142" s="8" t="s">
        <v>303</v>
      </c>
      <c r="C1142" s="8" t="s">
        <v>142</v>
      </c>
      <c r="D1142" s="8" t="s">
        <v>302</v>
      </c>
      <c r="I1142" s="8">
        <v>110</v>
      </c>
      <c r="J1142" s="20">
        <v>6.23</v>
      </c>
      <c r="L1142" s="8">
        <v>0.08</v>
      </c>
      <c r="M1142" s="8">
        <v>26.03</v>
      </c>
      <c r="P1142" s="8">
        <v>4.24</v>
      </c>
      <c r="Q1142" s="8">
        <v>60.2</v>
      </c>
      <c r="V1142" s="10" t="s">
        <v>113</v>
      </c>
      <c r="W1142" s="10">
        <v>1937</v>
      </c>
      <c r="X1142" s="10" t="s">
        <v>114</v>
      </c>
      <c r="Y1142" s="10" t="s">
        <v>115</v>
      </c>
      <c r="Z1142" s="12">
        <v>15</v>
      </c>
      <c r="AA1142" s="13" t="s">
        <v>116</v>
      </c>
      <c r="AB1142" s="8" t="s">
        <v>117</v>
      </c>
    </row>
    <row r="1143" spans="1:28">
      <c r="A1143" s="9" t="s">
        <v>291</v>
      </c>
      <c r="B1143" s="8" t="s">
        <v>304</v>
      </c>
      <c r="C1143" s="8" t="s">
        <v>145</v>
      </c>
      <c r="D1143" s="8" t="s">
        <v>305</v>
      </c>
      <c r="I1143" s="8">
        <v>1</v>
      </c>
      <c r="J1143" s="20">
        <v>11.49</v>
      </c>
      <c r="L1143" s="8">
        <v>17.48</v>
      </c>
      <c r="M1143" s="8">
        <v>13.16</v>
      </c>
      <c r="P1143" s="8">
        <v>6.85</v>
      </c>
      <c r="Q1143" s="8">
        <v>98</v>
      </c>
      <c r="V1143" s="10" t="s">
        <v>113</v>
      </c>
      <c r="W1143" s="10">
        <v>1937</v>
      </c>
      <c r="X1143" s="10" t="s">
        <v>114</v>
      </c>
      <c r="Y1143" s="10" t="s">
        <v>115</v>
      </c>
      <c r="Z1143" s="12">
        <v>15</v>
      </c>
      <c r="AA1143" s="13" t="s">
        <v>116</v>
      </c>
      <c r="AB1143" s="8" t="s">
        <v>117</v>
      </c>
    </row>
    <row r="1144" spans="1:28">
      <c r="A1144" s="9" t="s">
        <v>291</v>
      </c>
      <c r="B1144" s="8" t="s">
        <v>304</v>
      </c>
      <c r="C1144" s="8" t="s">
        <v>145</v>
      </c>
      <c r="D1144" s="8" t="s">
        <v>305</v>
      </c>
      <c r="I1144" s="8">
        <v>10</v>
      </c>
      <c r="J1144" s="20">
        <v>5.93</v>
      </c>
      <c r="L1144" s="8">
        <v>31.73</v>
      </c>
      <c r="M1144" s="8">
        <v>25</v>
      </c>
      <c r="P1144" s="8">
        <v>5.74</v>
      </c>
      <c r="Q1144" s="8">
        <v>80.099999999999994</v>
      </c>
      <c r="V1144" s="10" t="s">
        <v>113</v>
      </c>
      <c r="W1144" s="10">
        <v>1937</v>
      </c>
      <c r="X1144" s="10" t="s">
        <v>114</v>
      </c>
      <c r="Y1144" s="10" t="s">
        <v>115</v>
      </c>
      <c r="Z1144" s="12">
        <v>15</v>
      </c>
      <c r="AA1144" s="13" t="s">
        <v>116</v>
      </c>
      <c r="AB1144" s="8" t="s">
        <v>117</v>
      </c>
    </row>
    <row r="1145" spans="1:28">
      <c r="A1145" s="9" t="s">
        <v>291</v>
      </c>
      <c r="B1145" s="8" t="s">
        <v>304</v>
      </c>
      <c r="C1145" s="8" t="s">
        <v>145</v>
      </c>
      <c r="D1145" s="8" t="s">
        <v>305</v>
      </c>
      <c r="I1145" s="8">
        <v>25</v>
      </c>
      <c r="J1145" s="20">
        <v>5.75</v>
      </c>
      <c r="L1145" s="8">
        <v>33.08</v>
      </c>
      <c r="M1145" s="8">
        <v>26.09</v>
      </c>
      <c r="P1145" s="8">
        <v>6.15</v>
      </c>
      <c r="Q1145" s="8">
        <v>86.5</v>
      </c>
      <c r="V1145" s="10" t="s">
        <v>113</v>
      </c>
      <c r="W1145" s="10">
        <v>1937</v>
      </c>
      <c r="X1145" s="10" t="s">
        <v>114</v>
      </c>
      <c r="Y1145" s="10" t="s">
        <v>115</v>
      </c>
      <c r="Z1145" s="12">
        <v>15</v>
      </c>
      <c r="AA1145" s="13" t="s">
        <v>116</v>
      </c>
      <c r="AB1145" s="8" t="s">
        <v>117</v>
      </c>
    </row>
    <row r="1146" spans="1:28">
      <c r="A1146" s="9" t="s">
        <v>291</v>
      </c>
      <c r="B1146" s="8" t="s">
        <v>304</v>
      </c>
      <c r="C1146" s="8" t="s">
        <v>145</v>
      </c>
      <c r="D1146" s="8" t="s">
        <v>305</v>
      </c>
      <c r="I1146" s="8">
        <v>40</v>
      </c>
      <c r="J1146" s="20">
        <v>5.55</v>
      </c>
      <c r="L1146" s="8">
        <v>0.51</v>
      </c>
      <c r="M1146" s="8">
        <v>0.46</v>
      </c>
      <c r="P1146" s="8">
        <v>5.8</v>
      </c>
      <c r="Q1146" s="8">
        <v>81.5</v>
      </c>
      <c r="V1146" s="10" t="s">
        <v>113</v>
      </c>
      <c r="W1146" s="10">
        <v>1937</v>
      </c>
      <c r="X1146" s="10" t="s">
        <v>114</v>
      </c>
      <c r="Y1146" s="10" t="s">
        <v>115</v>
      </c>
      <c r="Z1146" s="12">
        <v>15</v>
      </c>
      <c r="AA1146" s="13" t="s">
        <v>116</v>
      </c>
      <c r="AB1146" s="8" t="s">
        <v>117</v>
      </c>
    </row>
    <row r="1147" spans="1:28">
      <c r="A1147" s="9" t="s">
        <v>291</v>
      </c>
      <c r="B1147" s="8" t="s">
        <v>304</v>
      </c>
      <c r="C1147" s="8" t="s">
        <v>145</v>
      </c>
      <c r="D1147" s="8" t="s">
        <v>305</v>
      </c>
      <c r="I1147" s="8">
        <v>75</v>
      </c>
      <c r="J1147" s="20">
        <v>6.37</v>
      </c>
      <c r="L1147" s="8">
        <v>34.49</v>
      </c>
      <c r="M1147" s="8">
        <v>27.12</v>
      </c>
      <c r="P1147" s="8">
        <v>5.07</v>
      </c>
      <c r="Q1147" s="8">
        <v>73.099999999999994</v>
      </c>
      <c r="V1147" s="10" t="s">
        <v>113</v>
      </c>
      <c r="W1147" s="10">
        <v>1937</v>
      </c>
      <c r="X1147" s="10" t="s">
        <v>114</v>
      </c>
      <c r="Y1147" s="10" t="s">
        <v>115</v>
      </c>
      <c r="Z1147" s="12">
        <v>15</v>
      </c>
      <c r="AA1147" s="13" t="s">
        <v>116</v>
      </c>
      <c r="AB1147" s="8" t="s">
        <v>117</v>
      </c>
    </row>
    <row r="1148" spans="1:28">
      <c r="A1148" s="9" t="s">
        <v>291</v>
      </c>
      <c r="B1148" s="8" t="s">
        <v>304</v>
      </c>
      <c r="C1148" s="8" t="s">
        <v>145</v>
      </c>
      <c r="D1148" s="8" t="s">
        <v>305</v>
      </c>
      <c r="I1148" s="8">
        <v>120</v>
      </c>
      <c r="J1148" s="20">
        <v>6.31</v>
      </c>
      <c r="L1148" s="8">
        <v>0.79</v>
      </c>
      <c r="M1148" s="8">
        <v>0.37</v>
      </c>
      <c r="P1148" s="8">
        <v>5.21</v>
      </c>
      <c r="Q1148" s="8">
        <v>75.099999999999994</v>
      </c>
      <c r="V1148" s="10" t="s">
        <v>113</v>
      </c>
      <c r="W1148" s="10">
        <v>1937</v>
      </c>
      <c r="X1148" s="10" t="s">
        <v>114</v>
      </c>
      <c r="Y1148" s="10" t="s">
        <v>115</v>
      </c>
      <c r="Z1148" s="12">
        <v>15</v>
      </c>
      <c r="AA1148" s="13" t="s">
        <v>116</v>
      </c>
      <c r="AB1148" s="8" t="s">
        <v>117</v>
      </c>
    </row>
    <row r="1149" spans="1:28">
      <c r="A1149" s="9" t="s">
        <v>291</v>
      </c>
      <c r="B1149" s="8" t="s">
        <v>304</v>
      </c>
      <c r="C1149" s="8" t="s">
        <v>145</v>
      </c>
      <c r="D1149" s="8" t="s">
        <v>305</v>
      </c>
      <c r="I1149" s="8">
        <v>200</v>
      </c>
      <c r="J1149" s="20">
        <v>6.3</v>
      </c>
      <c r="L1149" s="8">
        <v>0.79</v>
      </c>
      <c r="M1149" s="8">
        <v>0.37</v>
      </c>
      <c r="P1149" s="8">
        <v>5.17</v>
      </c>
      <c r="Q1149" s="8">
        <v>74.5</v>
      </c>
      <c r="V1149" s="10" t="s">
        <v>113</v>
      </c>
      <c r="W1149" s="10">
        <v>1937</v>
      </c>
      <c r="X1149" s="10" t="s">
        <v>114</v>
      </c>
      <c r="Y1149" s="10" t="s">
        <v>115</v>
      </c>
      <c r="Z1149" s="12">
        <v>15</v>
      </c>
      <c r="AA1149" s="13" t="s">
        <v>116</v>
      </c>
      <c r="AB1149" s="8" t="s">
        <v>117</v>
      </c>
    </row>
    <row r="1150" spans="1:28">
      <c r="A1150" s="9" t="s">
        <v>291</v>
      </c>
      <c r="B1150" s="8" t="s">
        <v>307</v>
      </c>
      <c r="C1150" s="8" t="s">
        <v>152</v>
      </c>
      <c r="D1150" s="8" t="s">
        <v>306</v>
      </c>
      <c r="I1150" s="8">
        <v>1</v>
      </c>
      <c r="J1150" s="20">
        <v>10.02</v>
      </c>
      <c r="L1150" s="8">
        <v>17.760000000000002</v>
      </c>
      <c r="M1150" s="8">
        <v>14.94</v>
      </c>
      <c r="P1150" s="8">
        <v>6.66</v>
      </c>
      <c r="Q1150" s="8">
        <v>92.6</v>
      </c>
      <c r="V1150" s="10" t="s">
        <v>113</v>
      </c>
      <c r="W1150" s="10">
        <v>1937</v>
      </c>
      <c r="X1150" s="10" t="s">
        <v>114</v>
      </c>
      <c r="Y1150" s="10" t="s">
        <v>115</v>
      </c>
      <c r="Z1150" s="12">
        <v>15</v>
      </c>
      <c r="AA1150" s="13" t="s">
        <v>116</v>
      </c>
      <c r="AB1150" s="8" t="s">
        <v>117</v>
      </c>
    </row>
    <row r="1151" spans="1:28">
      <c r="A1151" s="9" t="s">
        <v>291</v>
      </c>
      <c r="B1151" s="8" t="s">
        <v>307</v>
      </c>
      <c r="C1151" s="8" t="s">
        <v>152</v>
      </c>
      <c r="D1151" s="8" t="s">
        <v>306</v>
      </c>
      <c r="I1151" s="8">
        <v>10</v>
      </c>
      <c r="J1151" s="20">
        <v>5.85</v>
      </c>
      <c r="L1151" s="8">
        <v>31.31</v>
      </c>
      <c r="M1151" s="8">
        <v>24.69</v>
      </c>
      <c r="P1151" s="8">
        <v>5.62</v>
      </c>
      <c r="Q1151" s="8">
        <v>78.2</v>
      </c>
      <c r="V1151" s="10" t="s">
        <v>113</v>
      </c>
      <c r="W1151" s="10">
        <v>1937</v>
      </c>
      <c r="X1151" s="10" t="s">
        <v>114</v>
      </c>
      <c r="Y1151" s="10" t="s">
        <v>115</v>
      </c>
      <c r="Z1151" s="12">
        <v>15</v>
      </c>
      <c r="AA1151" s="13" t="s">
        <v>116</v>
      </c>
      <c r="AB1151" s="8" t="s">
        <v>117</v>
      </c>
    </row>
    <row r="1152" spans="1:28">
      <c r="A1152" s="9" t="s">
        <v>291</v>
      </c>
      <c r="B1152" s="8" t="s">
        <v>307</v>
      </c>
      <c r="C1152" s="8" t="s">
        <v>152</v>
      </c>
      <c r="D1152" s="8" t="s">
        <v>306</v>
      </c>
      <c r="I1152" s="8">
        <v>25</v>
      </c>
      <c r="J1152" s="20">
        <v>5.96</v>
      </c>
      <c r="L1152" s="8">
        <v>32.9</v>
      </c>
      <c r="M1152" s="8">
        <v>25.92</v>
      </c>
      <c r="P1152" s="8">
        <v>6.02</v>
      </c>
      <c r="Q1152" s="8">
        <v>85.1</v>
      </c>
      <c r="V1152" s="10" t="s">
        <v>113</v>
      </c>
      <c r="W1152" s="10">
        <v>1937</v>
      </c>
      <c r="X1152" s="10" t="s">
        <v>114</v>
      </c>
      <c r="Y1152" s="10" t="s">
        <v>115</v>
      </c>
      <c r="Z1152" s="12">
        <v>15</v>
      </c>
      <c r="AA1152" s="13" t="s">
        <v>116</v>
      </c>
      <c r="AB1152" s="8" t="s">
        <v>117</v>
      </c>
    </row>
    <row r="1153" spans="1:28">
      <c r="A1153" s="9" t="s">
        <v>291</v>
      </c>
      <c r="B1153" s="8" t="s">
        <v>307</v>
      </c>
      <c r="C1153" s="8" t="s">
        <v>152</v>
      </c>
      <c r="D1153" s="8" t="s">
        <v>306</v>
      </c>
      <c r="I1153" s="8">
        <v>40</v>
      </c>
      <c r="J1153" s="20">
        <v>5.57</v>
      </c>
      <c r="L1153" s="8">
        <v>33.42</v>
      </c>
      <c r="M1153" s="8">
        <v>26.39</v>
      </c>
      <c r="P1153" s="8">
        <v>5.8</v>
      </c>
      <c r="Q1153" s="8">
        <v>81.400000000000006</v>
      </c>
      <c r="V1153" s="10" t="s">
        <v>113</v>
      </c>
      <c r="W1153" s="10">
        <v>1937</v>
      </c>
      <c r="X1153" s="10" t="s">
        <v>114</v>
      </c>
      <c r="Y1153" s="10" t="s">
        <v>115</v>
      </c>
      <c r="Z1153" s="12">
        <v>15</v>
      </c>
      <c r="AA1153" s="13" t="s">
        <v>116</v>
      </c>
      <c r="AB1153" s="8" t="s">
        <v>117</v>
      </c>
    </row>
    <row r="1154" spans="1:28">
      <c r="A1154" s="9" t="s">
        <v>291</v>
      </c>
      <c r="B1154" s="8" t="s">
        <v>307</v>
      </c>
      <c r="C1154" s="8" t="s">
        <v>152</v>
      </c>
      <c r="D1154" s="8" t="s">
        <v>306</v>
      </c>
      <c r="I1154" s="8">
        <v>75</v>
      </c>
      <c r="J1154" s="20">
        <v>6.35</v>
      </c>
      <c r="L1154" s="8">
        <v>34.49</v>
      </c>
      <c r="M1154" s="8">
        <v>27.12</v>
      </c>
      <c r="P1154" s="8">
        <v>5</v>
      </c>
      <c r="Q1154" s="8">
        <v>72</v>
      </c>
      <c r="V1154" s="10" t="s">
        <v>113</v>
      </c>
      <c r="W1154" s="10">
        <v>1937</v>
      </c>
      <c r="X1154" s="10" t="s">
        <v>114</v>
      </c>
      <c r="Y1154" s="10" t="s">
        <v>115</v>
      </c>
      <c r="Z1154" s="12">
        <v>15</v>
      </c>
      <c r="AA1154" s="13" t="s">
        <v>116</v>
      </c>
      <c r="AB1154" s="8" t="s">
        <v>117</v>
      </c>
    </row>
    <row r="1155" spans="1:28">
      <c r="A1155" s="9" t="s">
        <v>308</v>
      </c>
      <c r="B1155" s="8" t="s">
        <v>307</v>
      </c>
      <c r="C1155" s="8" t="s">
        <v>152</v>
      </c>
      <c r="D1155" s="8" t="s">
        <v>306</v>
      </c>
      <c r="I1155" s="8">
        <v>120</v>
      </c>
      <c r="J1155" s="20">
        <v>6.28</v>
      </c>
      <c r="L1155" s="8">
        <v>0.78</v>
      </c>
      <c r="M1155" s="8">
        <v>0.78</v>
      </c>
      <c r="P1155" s="8">
        <v>5.0599999999999996</v>
      </c>
      <c r="Q1155" s="8">
        <v>73</v>
      </c>
      <c r="V1155" s="10" t="s">
        <v>113</v>
      </c>
      <c r="W1155" s="10">
        <v>1937</v>
      </c>
      <c r="X1155" s="10" t="s">
        <v>114</v>
      </c>
      <c r="Y1155" s="10" t="s">
        <v>115</v>
      </c>
      <c r="Z1155" s="12">
        <v>15</v>
      </c>
      <c r="AA1155" s="13" t="s">
        <v>116</v>
      </c>
      <c r="AB1155" s="8" t="s">
        <v>117</v>
      </c>
    </row>
    <row r="1156" spans="1:28">
      <c r="A1156" s="9" t="s">
        <v>308</v>
      </c>
      <c r="B1156" s="8" t="s">
        <v>309</v>
      </c>
      <c r="C1156" s="8" t="s">
        <v>155</v>
      </c>
      <c r="D1156" s="8" t="s">
        <v>310</v>
      </c>
      <c r="I1156" s="8">
        <v>1</v>
      </c>
      <c r="J1156" s="20">
        <v>9.76</v>
      </c>
      <c r="L1156" s="8">
        <v>24.47</v>
      </c>
      <c r="M1156" s="8">
        <v>18.82</v>
      </c>
      <c r="P1156" s="8">
        <v>7.01</v>
      </c>
      <c r="Q1156" s="8">
        <v>101.2</v>
      </c>
      <c r="V1156" s="10" t="s">
        <v>113</v>
      </c>
      <c r="W1156" s="10">
        <v>1937</v>
      </c>
      <c r="X1156" s="10" t="s">
        <v>114</v>
      </c>
      <c r="Y1156" s="10" t="s">
        <v>115</v>
      </c>
      <c r="Z1156" s="12">
        <v>15</v>
      </c>
      <c r="AA1156" s="13" t="s">
        <v>116</v>
      </c>
      <c r="AB1156" s="8" t="s">
        <v>117</v>
      </c>
    </row>
    <row r="1157" spans="1:28">
      <c r="A1157" s="9" t="s">
        <v>308</v>
      </c>
      <c r="B1157" s="8" t="s">
        <v>309</v>
      </c>
      <c r="C1157" s="8" t="s">
        <v>155</v>
      </c>
      <c r="D1157" s="8" t="s">
        <v>310</v>
      </c>
      <c r="I1157" s="8">
        <v>10</v>
      </c>
      <c r="J1157" s="20">
        <v>8.1199999999999992</v>
      </c>
      <c r="L1157" s="8">
        <v>31.35</v>
      </c>
      <c r="M1157" s="8">
        <v>24.41</v>
      </c>
      <c r="P1157" s="8">
        <v>6.73</v>
      </c>
      <c r="Q1157" s="8">
        <v>98.5</v>
      </c>
      <c r="V1157" s="10" t="s">
        <v>113</v>
      </c>
      <c r="W1157" s="10">
        <v>1937</v>
      </c>
      <c r="X1157" s="10" t="s">
        <v>114</v>
      </c>
      <c r="Y1157" s="10" t="s">
        <v>115</v>
      </c>
      <c r="Z1157" s="12">
        <v>15</v>
      </c>
      <c r="AA1157" s="13" t="s">
        <v>116</v>
      </c>
      <c r="AB1157" s="8" t="s">
        <v>117</v>
      </c>
    </row>
    <row r="1158" spans="1:28">
      <c r="A1158" s="9" t="s">
        <v>308</v>
      </c>
      <c r="B1158" s="8" t="s">
        <v>309</v>
      </c>
      <c r="C1158" s="8" t="s">
        <v>155</v>
      </c>
      <c r="D1158" s="8" t="s">
        <v>310</v>
      </c>
      <c r="I1158" s="8">
        <v>25</v>
      </c>
      <c r="J1158" s="20">
        <v>6.28</v>
      </c>
      <c r="L1158" s="8">
        <v>33.01</v>
      </c>
      <c r="M1158" s="8">
        <v>25.97</v>
      </c>
      <c r="P1158" s="8">
        <v>6.64</v>
      </c>
      <c r="Q1158" s="8">
        <v>94.5</v>
      </c>
      <c r="V1158" s="10" t="s">
        <v>113</v>
      </c>
      <c r="W1158" s="10">
        <v>1937</v>
      </c>
      <c r="X1158" s="10" t="s">
        <v>114</v>
      </c>
      <c r="Y1158" s="10" t="s">
        <v>115</v>
      </c>
      <c r="Z1158" s="12">
        <v>15</v>
      </c>
      <c r="AA1158" s="13" t="s">
        <v>116</v>
      </c>
      <c r="AB1158" s="8" t="s">
        <v>117</v>
      </c>
    </row>
    <row r="1159" spans="1:28">
      <c r="A1159" s="9" t="s">
        <v>308</v>
      </c>
      <c r="B1159" s="8" t="s">
        <v>309</v>
      </c>
      <c r="C1159" s="8" t="s">
        <v>155</v>
      </c>
      <c r="D1159" s="8" t="s">
        <v>310</v>
      </c>
      <c r="I1159" s="8">
        <v>40</v>
      </c>
      <c r="J1159" s="20">
        <v>5.86</v>
      </c>
      <c r="L1159" s="8">
        <v>0.78</v>
      </c>
      <c r="M1159" s="8">
        <v>26.63</v>
      </c>
      <c r="P1159" s="8">
        <v>6.48</v>
      </c>
      <c r="Q1159" s="8">
        <v>91.7</v>
      </c>
      <c r="V1159" s="10" t="s">
        <v>113</v>
      </c>
      <c r="W1159" s="10">
        <v>1937</v>
      </c>
      <c r="X1159" s="10" t="s">
        <v>114</v>
      </c>
      <c r="Y1159" s="10" t="s">
        <v>115</v>
      </c>
      <c r="Z1159" s="12">
        <v>15</v>
      </c>
      <c r="AA1159" s="13" t="s">
        <v>116</v>
      </c>
      <c r="AB1159" s="8" t="s">
        <v>117</v>
      </c>
    </row>
    <row r="1160" spans="1:28">
      <c r="A1160" s="9" t="s">
        <v>308</v>
      </c>
      <c r="B1160" s="8" t="s">
        <v>309</v>
      </c>
      <c r="C1160" s="8" t="s">
        <v>155</v>
      </c>
      <c r="D1160" s="8" t="s">
        <v>310</v>
      </c>
      <c r="I1160" s="8">
        <v>75</v>
      </c>
      <c r="J1160" s="20">
        <v>6.03</v>
      </c>
      <c r="L1160" s="8">
        <v>34.4</v>
      </c>
      <c r="M1160" s="8">
        <v>27.09</v>
      </c>
      <c r="P1160" s="8">
        <v>6.16</v>
      </c>
      <c r="Q1160" s="8">
        <v>88.2</v>
      </c>
      <c r="V1160" s="10" t="s">
        <v>113</v>
      </c>
      <c r="W1160" s="10">
        <v>1937</v>
      </c>
      <c r="X1160" s="10" t="s">
        <v>114</v>
      </c>
      <c r="Y1160" s="10" t="s">
        <v>115</v>
      </c>
      <c r="Z1160" s="12">
        <v>15</v>
      </c>
      <c r="AA1160" s="13" t="s">
        <v>116</v>
      </c>
      <c r="AB1160" s="8" t="s">
        <v>117</v>
      </c>
    </row>
    <row r="1161" spans="1:28">
      <c r="A1161" s="9" t="s">
        <v>308</v>
      </c>
      <c r="B1161" s="8" t="s">
        <v>309</v>
      </c>
      <c r="C1161" s="8" t="s">
        <v>155</v>
      </c>
      <c r="D1161" s="8" t="s">
        <v>310</v>
      </c>
      <c r="I1161" s="8">
        <v>120</v>
      </c>
      <c r="J1161" s="20">
        <v>6.13</v>
      </c>
      <c r="L1161" s="8">
        <v>0.74</v>
      </c>
      <c r="M1161" s="8">
        <v>0.36</v>
      </c>
      <c r="P1161" s="8">
        <v>5.95</v>
      </c>
      <c r="Q1161" s="8">
        <v>85.5</v>
      </c>
      <c r="V1161" s="10" t="s">
        <v>113</v>
      </c>
      <c r="W1161" s="10">
        <v>1937</v>
      </c>
      <c r="X1161" s="10" t="s">
        <v>114</v>
      </c>
      <c r="Y1161" s="10" t="s">
        <v>115</v>
      </c>
      <c r="Z1161" s="12">
        <v>15</v>
      </c>
      <c r="AA1161" s="13" t="s">
        <v>116</v>
      </c>
      <c r="AB1161" s="8" t="s">
        <v>117</v>
      </c>
    </row>
    <row r="1162" spans="1:28">
      <c r="A1162" s="9" t="s">
        <v>308</v>
      </c>
      <c r="B1162" s="8" t="s">
        <v>309</v>
      </c>
      <c r="C1162" s="8" t="s">
        <v>155</v>
      </c>
      <c r="D1162" s="8" t="s">
        <v>310</v>
      </c>
      <c r="I1162" s="8">
        <v>200</v>
      </c>
      <c r="J1162" s="20">
        <v>6.07</v>
      </c>
      <c r="L1162" s="8">
        <v>0.88</v>
      </c>
      <c r="M1162" s="8">
        <v>0.47</v>
      </c>
      <c r="P1162" s="8">
        <v>6.23</v>
      </c>
      <c r="Q1162" s="8">
        <v>89.4</v>
      </c>
      <c r="V1162" s="10" t="s">
        <v>113</v>
      </c>
      <c r="W1162" s="10">
        <v>1937</v>
      </c>
      <c r="X1162" s="10" t="s">
        <v>114</v>
      </c>
      <c r="Y1162" s="10" t="s">
        <v>115</v>
      </c>
      <c r="Z1162" s="12">
        <v>15</v>
      </c>
      <c r="AA1162" s="13" t="s">
        <v>116</v>
      </c>
      <c r="AB1162" s="8" t="s">
        <v>117</v>
      </c>
    </row>
    <row r="1163" spans="1:28">
      <c r="A1163" s="9" t="s">
        <v>308</v>
      </c>
      <c r="B1163" s="8" t="s">
        <v>309</v>
      </c>
      <c r="C1163" s="8" t="s">
        <v>155</v>
      </c>
      <c r="D1163" s="8" t="s">
        <v>310</v>
      </c>
      <c r="I1163" s="8">
        <v>300</v>
      </c>
      <c r="J1163" s="20">
        <v>6.11</v>
      </c>
      <c r="L1163" s="8">
        <v>0.9</v>
      </c>
      <c r="M1163" s="8">
        <v>0.48</v>
      </c>
      <c r="P1163" s="8">
        <v>6.24</v>
      </c>
      <c r="Q1163" s="8">
        <v>89.6</v>
      </c>
      <c r="V1163" s="10" t="s">
        <v>113</v>
      </c>
      <c r="W1163" s="10">
        <v>1937</v>
      </c>
      <c r="X1163" s="10" t="s">
        <v>114</v>
      </c>
      <c r="Y1163" s="10" t="s">
        <v>115</v>
      </c>
      <c r="Z1163" s="12">
        <v>15</v>
      </c>
      <c r="AA1163" s="13" t="s">
        <v>116</v>
      </c>
      <c r="AB1163" s="8" t="s">
        <v>117</v>
      </c>
    </row>
    <row r="1164" spans="1:28">
      <c r="A1164" s="9" t="s">
        <v>308</v>
      </c>
      <c r="B1164" s="8" t="s">
        <v>223</v>
      </c>
      <c r="C1164" s="8" t="s">
        <v>158</v>
      </c>
      <c r="D1164" s="8" t="s">
        <v>311</v>
      </c>
      <c r="I1164" s="8">
        <v>1</v>
      </c>
      <c r="J1164" s="20">
        <v>10.6</v>
      </c>
      <c r="L1164" s="8">
        <v>25.35</v>
      </c>
      <c r="M1164" s="8">
        <v>19.38</v>
      </c>
      <c r="P1164" s="8">
        <v>6.88</v>
      </c>
      <c r="Q1164" s="8">
        <v>101.8</v>
      </c>
      <c r="V1164" s="10" t="s">
        <v>113</v>
      </c>
      <c r="W1164" s="10">
        <v>1937</v>
      </c>
      <c r="X1164" s="10" t="s">
        <v>114</v>
      </c>
      <c r="Y1164" s="10" t="s">
        <v>115</v>
      </c>
      <c r="Z1164" s="12">
        <v>15</v>
      </c>
      <c r="AA1164" s="13" t="s">
        <v>116</v>
      </c>
      <c r="AB1164" s="8" t="s">
        <v>117</v>
      </c>
    </row>
    <row r="1165" spans="1:28">
      <c r="A1165" s="9" t="s">
        <v>308</v>
      </c>
      <c r="B1165" s="8" t="s">
        <v>223</v>
      </c>
      <c r="C1165" s="8" t="s">
        <v>158</v>
      </c>
      <c r="D1165" s="8" t="s">
        <v>311</v>
      </c>
      <c r="I1165" s="8">
        <v>10</v>
      </c>
      <c r="J1165" s="20">
        <v>9.3699999999999992</v>
      </c>
      <c r="L1165" s="8">
        <v>27.97</v>
      </c>
      <c r="M1165" s="8">
        <v>21.6</v>
      </c>
      <c r="P1165" s="8">
        <v>6.75</v>
      </c>
      <c r="Q1165" s="8">
        <v>99</v>
      </c>
      <c r="V1165" s="10" t="s">
        <v>113</v>
      </c>
      <c r="W1165" s="10">
        <v>1937</v>
      </c>
      <c r="X1165" s="10" t="s">
        <v>114</v>
      </c>
      <c r="Y1165" s="10" t="s">
        <v>115</v>
      </c>
      <c r="Z1165" s="12">
        <v>15</v>
      </c>
      <c r="AA1165" s="13" t="s">
        <v>116</v>
      </c>
      <c r="AB1165" s="8" t="s">
        <v>117</v>
      </c>
    </row>
    <row r="1166" spans="1:28">
      <c r="A1166" s="9" t="s">
        <v>308</v>
      </c>
      <c r="B1166" s="8" t="s">
        <v>223</v>
      </c>
      <c r="C1166" s="8" t="s">
        <v>158</v>
      </c>
      <c r="D1166" s="8" t="s">
        <v>311</v>
      </c>
      <c r="I1166" s="8">
        <v>25</v>
      </c>
      <c r="J1166" s="20">
        <v>6.98</v>
      </c>
      <c r="L1166" s="8">
        <v>33.42</v>
      </c>
      <c r="M1166" s="8">
        <v>26.21</v>
      </c>
      <c r="P1166" s="8">
        <v>6.61</v>
      </c>
      <c r="Q1166" s="8">
        <v>95.7</v>
      </c>
      <c r="V1166" s="10" t="s">
        <v>113</v>
      </c>
      <c r="W1166" s="10">
        <v>1937</v>
      </c>
      <c r="X1166" s="10" t="s">
        <v>114</v>
      </c>
      <c r="Y1166" s="10" t="s">
        <v>115</v>
      </c>
      <c r="Z1166" s="12">
        <v>15</v>
      </c>
      <c r="AA1166" s="13" t="s">
        <v>116</v>
      </c>
      <c r="AB1166" s="8" t="s">
        <v>117</v>
      </c>
    </row>
    <row r="1167" spans="1:28">
      <c r="A1167" s="9" t="s">
        <v>308</v>
      </c>
      <c r="B1167" s="8" t="s">
        <v>223</v>
      </c>
      <c r="C1167" s="8" t="s">
        <v>158</v>
      </c>
      <c r="D1167" s="8" t="s">
        <v>311</v>
      </c>
      <c r="I1167" s="8">
        <v>40</v>
      </c>
      <c r="J1167" s="20">
        <v>7.5</v>
      </c>
      <c r="L1167" s="8">
        <v>34.49</v>
      </c>
      <c r="M1167" s="8">
        <v>0.96</v>
      </c>
      <c r="P1167" s="8">
        <v>6.62</v>
      </c>
      <c r="Q1167" s="8">
        <v>97.8</v>
      </c>
      <c r="V1167" s="10" t="s">
        <v>113</v>
      </c>
      <c r="W1167" s="10">
        <v>1937</v>
      </c>
      <c r="X1167" s="10" t="s">
        <v>114</v>
      </c>
      <c r="Y1167" s="10" t="s">
        <v>115</v>
      </c>
      <c r="Z1167" s="12">
        <v>15</v>
      </c>
      <c r="AA1167" s="13" t="s">
        <v>116</v>
      </c>
      <c r="AB1167" s="8" t="s">
        <v>117</v>
      </c>
    </row>
    <row r="1168" spans="1:28">
      <c r="A1168" s="9" t="s">
        <v>308</v>
      </c>
      <c r="B1168" s="8" t="s">
        <v>223</v>
      </c>
      <c r="C1168" s="8" t="s">
        <v>158</v>
      </c>
      <c r="D1168" s="8" t="s">
        <v>311</v>
      </c>
      <c r="I1168" s="8">
        <v>75</v>
      </c>
      <c r="J1168" s="20">
        <v>6.92</v>
      </c>
      <c r="L1168" s="8">
        <v>0.49</v>
      </c>
      <c r="M1168" s="8">
        <v>27.04</v>
      </c>
      <c r="P1168" s="8">
        <v>6.57</v>
      </c>
      <c r="Q1168" s="8">
        <v>95.8</v>
      </c>
      <c r="V1168" s="10" t="s">
        <v>113</v>
      </c>
      <c r="W1168" s="10">
        <v>1937</v>
      </c>
      <c r="X1168" s="10" t="s">
        <v>114</v>
      </c>
      <c r="Y1168" s="10" t="s">
        <v>115</v>
      </c>
      <c r="Z1168" s="12">
        <v>15</v>
      </c>
      <c r="AA1168" s="13" t="s">
        <v>116</v>
      </c>
      <c r="AB1168" s="8" t="s">
        <v>117</v>
      </c>
    </row>
    <row r="1169" spans="1:28">
      <c r="A1169" s="9" t="s">
        <v>308</v>
      </c>
      <c r="B1169" s="8" t="s">
        <v>223</v>
      </c>
      <c r="C1169" s="8" t="s">
        <v>158</v>
      </c>
      <c r="D1169" s="8" t="s">
        <v>311</v>
      </c>
      <c r="I1169" s="8">
        <v>125</v>
      </c>
      <c r="J1169" s="20">
        <v>6.79</v>
      </c>
      <c r="L1169" s="8">
        <v>0.6</v>
      </c>
      <c r="M1169" s="8">
        <v>0.15</v>
      </c>
      <c r="P1169" s="8">
        <v>6.68</v>
      </c>
      <c r="Q1169" s="8">
        <v>97.1</v>
      </c>
      <c r="V1169" s="10" t="s">
        <v>113</v>
      </c>
      <c r="W1169" s="10">
        <v>1937</v>
      </c>
      <c r="X1169" s="10" t="s">
        <v>114</v>
      </c>
      <c r="Y1169" s="10" t="s">
        <v>115</v>
      </c>
      <c r="Z1169" s="12">
        <v>15</v>
      </c>
      <c r="AA1169" s="13" t="s">
        <v>116</v>
      </c>
      <c r="AB1169" s="8" t="s">
        <v>117</v>
      </c>
    </row>
    <row r="1170" spans="1:28">
      <c r="A1170" s="9" t="s">
        <v>308</v>
      </c>
      <c r="B1170" s="8" t="s">
        <v>223</v>
      </c>
      <c r="C1170" s="8" t="s">
        <v>158</v>
      </c>
      <c r="D1170" s="8" t="s">
        <v>311</v>
      </c>
      <c r="I1170" s="8">
        <v>200</v>
      </c>
      <c r="J1170" s="20">
        <v>6.06</v>
      </c>
      <c r="L1170" s="8">
        <v>0.63</v>
      </c>
      <c r="M1170" s="8">
        <v>0.28000000000000003</v>
      </c>
      <c r="P1170" s="8">
        <v>6.2</v>
      </c>
      <c r="Q1170" s="8">
        <v>88.9</v>
      </c>
      <c r="V1170" s="10" t="s">
        <v>113</v>
      </c>
      <c r="W1170" s="10">
        <v>1937</v>
      </c>
      <c r="X1170" s="10" t="s">
        <v>114</v>
      </c>
      <c r="Y1170" s="10" t="s">
        <v>115</v>
      </c>
      <c r="Z1170" s="12">
        <v>15</v>
      </c>
      <c r="AA1170" s="13" t="s">
        <v>116</v>
      </c>
      <c r="AB1170" s="8" t="s">
        <v>117</v>
      </c>
    </row>
    <row r="1171" spans="1:28">
      <c r="A1171" s="9" t="s">
        <v>308</v>
      </c>
      <c r="B1171" s="8" t="s">
        <v>223</v>
      </c>
      <c r="C1171" s="8" t="s">
        <v>158</v>
      </c>
      <c r="D1171" s="8" t="s">
        <v>311</v>
      </c>
      <c r="I1171" s="8">
        <v>275</v>
      </c>
      <c r="J1171" s="20">
        <v>6.36</v>
      </c>
      <c r="L1171" s="8">
        <v>0.9</v>
      </c>
      <c r="M1171" s="8">
        <v>0.45</v>
      </c>
      <c r="P1171" s="8">
        <v>6.21</v>
      </c>
      <c r="Q1171" s="8">
        <v>89.7</v>
      </c>
      <c r="V1171" s="10" t="s">
        <v>113</v>
      </c>
      <c r="W1171" s="10">
        <v>1937</v>
      </c>
      <c r="X1171" s="10" t="s">
        <v>114</v>
      </c>
      <c r="Y1171" s="10" t="s">
        <v>115</v>
      </c>
      <c r="Z1171" s="12">
        <v>15</v>
      </c>
      <c r="AA1171" s="13" t="s">
        <v>116</v>
      </c>
      <c r="AB1171" s="8" t="s">
        <v>117</v>
      </c>
    </row>
    <row r="1172" spans="1:28">
      <c r="A1172" s="9" t="s">
        <v>308</v>
      </c>
      <c r="B1172" s="8" t="s">
        <v>223</v>
      </c>
      <c r="C1172" s="8" t="s">
        <v>158</v>
      </c>
      <c r="D1172" s="8" t="s">
        <v>311</v>
      </c>
      <c r="I1172" s="8">
        <v>350</v>
      </c>
      <c r="J1172" s="20">
        <v>6.45</v>
      </c>
      <c r="L1172" s="8">
        <v>35.07</v>
      </c>
      <c r="M1172" s="8">
        <v>0.56999999999999995</v>
      </c>
      <c r="P1172" s="8">
        <v>6.19</v>
      </c>
      <c r="Q1172" s="8">
        <v>89.7</v>
      </c>
      <c r="V1172" s="10" t="s">
        <v>113</v>
      </c>
      <c r="W1172" s="10">
        <v>1937</v>
      </c>
      <c r="X1172" s="10" t="s">
        <v>114</v>
      </c>
      <c r="Y1172" s="10" t="s">
        <v>115</v>
      </c>
      <c r="Z1172" s="12">
        <v>15</v>
      </c>
      <c r="AA1172" s="13" t="s">
        <v>116</v>
      </c>
      <c r="AB1172" s="8" t="s">
        <v>117</v>
      </c>
    </row>
    <row r="1173" spans="1:28">
      <c r="A1173" s="9" t="s">
        <v>308</v>
      </c>
      <c r="B1173" s="8" t="s">
        <v>223</v>
      </c>
      <c r="C1173" s="8" t="s">
        <v>158</v>
      </c>
      <c r="D1173" s="8" t="s">
        <v>311</v>
      </c>
      <c r="I1173" s="8">
        <v>425</v>
      </c>
      <c r="J1173" s="20">
        <v>6.5</v>
      </c>
      <c r="L1173" s="8">
        <v>0.05</v>
      </c>
      <c r="M1173" s="8">
        <v>0.54</v>
      </c>
      <c r="P1173" s="8">
        <v>6.13</v>
      </c>
      <c r="Q1173" s="8">
        <v>89</v>
      </c>
      <c r="V1173" s="10" t="s">
        <v>113</v>
      </c>
      <c r="W1173" s="10">
        <v>1937</v>
      </c>
      <c r="X1173" s="10" t="s">
        <v>114</v>
      </c>
      <c r="Y1173" s="10" t="s">
        <v>115</v>
      </c>
      <c r="Z1173" s="12">
        <v>15</v>
      </c>
      <c r="AA1173" s="13" t="s">
        <v>116</v>
      </c>
      <c r="AB1173" s="8" t="s">
        <v>117</v>
      </c>
    </row>
    <row r="1174" spans="1:28">
      <c r="A1174" s="8" t="s">
        <v>349</v>
      </c>
      <c r="C1174" s="8" t="s">
        <v>350</v>
      </c>
      <c r="G1174" s="8">
        <v>59.208804000000001</v>
      </c>
      <c r="H1174" s="8">
        <v>11.070216</v>
      </c>
      <c r="I1174" s="8">
        <v>0</v>
      </c>
      <c r="J1174" s="20">
        <v>0.25</v>
      </c>
      <c r="L1174" s="8">
        <v>1.87</v>
      </c>
      <c r="M1174" s="8">
        <v>1.23</v>
      </c>
      <c r="P1174" s="8">
        <v>6.85</v>
      </c>
      <c r="Q1174" s="8">
        <v>67.02</v>
      </c>
      <c r="V1174" s="10" t="s">
        <v>354</v>
      </c>
      <c r="W1174" s="10">
        <v>1958</v>
      </c>
      <c r="X1174" s="10" t="s">
        <v>355</v>
      </c>
      <c r="Y1174" s="10" t="s">
        <v>356</v>
      </c>
      <c r="Z1174" s="12">
        <v>6</v>
      </c>
      <c r="AA1174" s="13" t="s">
        <v>357</v>
      </c>
      <c r="AB1174" s="10" t="s">
        <v>358</v>
      </c>
    </row>
    <row r="1175" spans="1:28">
      <c r="A1175" s="8" t="s">
        <v>349</v>
      </c>
      <c r="C1175" s="8" t="s">
        <v>350</v>
      </c>
      <c r="G1175" s="8">
        <v>59.208804000000001</v>
      </c>
      <c r="H1175" s="8">
        <v>11.070216</v>
      </c>
      <c r="I1175" s="8">
        <v>1</v>
      </c>
      <c r="J1175" s="20">
        <v>1.43</v>
      </c>
      <c r="L1175" s="8">
        <v>25.23</v>
      </c>
      <c r="M1175" s="8">
        <v>20.23</v>
      </c>
      <c r="P1175" s="8">
        <v>6.27</v>
      </c>
      <c r="Q1175" s="8">
        <v>75.09</v>
      </c>
      <c r="V1175" s="10" t="s">
        <v>354</v>
      </c>
      <c r="W1175" s="10">
        <v>1958</v>
      </c>
      <c r="X1175" s="10" t="s">
        <v>355</v>
      </c>
      <c r="Y1175" s="10" t="s">
        <v>356</v>
      </c>
      <c r="Z1175" s="12">
        <v>6</v>
      </c>
      <c r="AA1175" s="13" t="s">
        <v>357</v>
      </c>
      <c r="AB1175" s="10" t="s">
        <v>358</v>
      </c>
    </row>
    <row r="1176" spans="1:28">
      <c r="A1176" s="8" t="s">
        <v>349</v>
      </c>
      <c r="C1176" s="8" t="s">
        <v>350</v>
      </c>
      <c r="G1176" s="8">
        <v>59.208804000000001</v>
      </c>
      <c r="H1176" s="8">
        <v>11.070216</v>
      </c>
      <c r="I1176" s="8">
        <v>2</v>
      </c>
      <c r="J1176" s="20">
        <v>3.96</v>
      </c>
      <c r="L1176" s="8">
        <v>27.7</v>
      </c>
      <c r="M1176" s="8">
        <v>22.02</v>
      </c>
      <c r="P1176" s="8">
        <v>2.91</v>
      </c>
      <c r="Q1176" s="8">
        <v>37.64</v>
      </c>
      <c r="V1176" s="10" t="s">
        <v>354</v>
      </c>
      <c r="W1176" s="10">
        <v>1958</v>
      </c>
      <c r="X1176" s="10" t="s">
        <v>355</v>
      </c>
      <c r="Y1176" s="10" t="s">
        <v>356</v>
      </c>
      <c r="Z1176" s="12">
        <v>6</v>
      </c>
      <c r="AA1176" s="13" t="s">
        <v>357</v>
      </c>
      <c r="AB1176" s="10" t="s">
        <v>358</v>
      </c>
    </row>
    <row r="1177" spans="1:28">
      <c r="A1177" s="8" t="s">
        <v>351</v>
      </c>
      <c r="C1177" s="8" t="s">
        <v>350</v>
      </c>
      <c r="G1177" s="8">
        <v>59.208804000000001</v>
      </c>
      <c r="H1177" s="8">
        <v>11.070216</v>
      </c>
      <c r="I1177" s="8">
        <v>0</v>
      </c>
      <c r="J1177" s="20">
        <v>13.2</v>
      </c>
      <c r="L1177" s="8">
        <v>16.62</v>
      </c>
      <c r="M1177" s="8">
        <v>12.23</v>
      </c>
      <c r="P1177" s="8">
        <v>7.05</v>
      </c>
      <c r="Q1177" s="8">
        <v>103.92</v>
      </c>
      <c r="V1177" s="10" t="s">
        <v>354</v>
      </c>
      <c r="W1177" s="10">
        <v>1958</v>
      </c>
      <c r="X1177" s="10" t="s">
        <v>355</v>
      </c>
      <c r="Y1177" s="10" t="s">
        <v>356</v>
      </c>
      <c r="Z1177" s="12">
        <v>6</v>
      </c>
      <c r="AA1177" s="13" t="s">
        <v>357</v>
      </c>
      <c r="AB1177" s="10" t="s">
        <v>358</v>
      </c>
    </row>
    <row r="1178" spans="1:28">
      <c r="A1178" s="8" t="s">
        <v>351</v>
      </c>
      <c r="C1178" s="8" t="s">
        <v>350</v>
      </c>
      <c r="G1178" s="8">
        <v>59.208804000000001</v>
      </c>
      <c r="H1178" s="8">
        <v>11.070216</v>
      </c>
      <c r="I1178" s="8">
        <v>1</v>
      </c>
      <c r="J1178" s="20">
        <v>13.1</v>
      </c>
      <c r="L1178" s="8">
        <v>17</v>
      </c>
      <c r="M1178" s="8">
        <v>12.55</v>
      </c>
      <c r="P1178" s="8">
        <v>7.23</v>
      </c>
      <c r="Q1178" s="8">
        <v>106.43</v>
      </c>
      <c r="V1178" s="10" t="s">
        <v>354</v>
      </c>
      <c r="W1178" s="10">
        <v>1958</v>
      </c>
      <c r="X1178" s="10" t="s">
        <v>355</v>
      </c>
      <c r="Y1178" s="10" t="s">
        <v>356</v>
      </c>
      <c r="Z1178" s="12">
        <v>6</v>
      </c>
      <c r="AA1178" s="13" t="s">
        <v>357</v>
      </c>
      <c r="AB1178" s="10" t="s">
        <v>358</v>
      </c>
    </row>
    <row r="1179" spans="1:28">
      <c r="A1179" s="8" t="s">
        <v>351</v>
      </c>
      <c r="C1179" s="8" t="s">
        <v>350</v>
      </c>
      <c r="G1179" s="8">
        <v>59.208804000000001</v>
      </c>
      <c r="H1179" s="8">
        <v>11.070216</v>
      </c>
      <c r="I1179" s="8">
        <v>2</v>
      </c>
      <c r="J1179" s="20">
        <v>13.05</v>
      </c>
      <c r="L1179" s="8">
        <v>18.399999999999999</v>
      </c>
      <c r="M1179" s="8">
        <v>13.62</v>
      </c>
      <c r="P1179" s="8">
        <v>8.02</v>
      </c>
      <c r="Q1179" s="8">
        <v>119</v>
      </c>
      <c r="V1179" s="10" t="s">
        <v>354</v>
      </c>
      <c r="W1179" s="10">
        <v>1958</v>
      </c>
      <c r="X1179" s="10" t="s">
        <v>355</v>
      </c>
      <c r="Y1179" s="10" t="s">
        <v>356</v>
      </c>
      <c r="Z1179" s="12">
        <v>6</v>
      </c>
      <c r="AA1179" s="13" t="s">
        <v>357</v>
      </c>
      <c r="AB1179" s="10" t="s">
        <v>358</v>
      </c>
    </row>
    <row r="1180" spans="1:28">
      <c r="A1180" s="8" t="s">
        <v>351</v>
      </c>
      <c r="C1180" s="8" t="s">
        <v>350</v>
      </c>
      <c r="G1180" s="8">
        <v>59.208804000000001</v>
      </c>
      <c r="H1180" s="8">
        <v>11.070216</v>
      </c>
      <c r="I1180" s="8">
        <v>4</v>
      </c>
      <c r="J1180" s="20">
        <v>6.02</v>
      </c>
      <c r="L1180" s="8">
        <v>27.79</v>
      </c>
      <c r="M1180" s="8">
        <v>21.9</v>
      </c>
      <c r="P1180" s="8">
        <v>6.47</v>
      </c>
      <c r="Q1180" s="8">
        <v>88.02</v>
      </c>
      <c r="V1180" s="10" t="s">
        <v>354</v>
      </c>
      <c r="W1180" s="10">
        <v>1958</v>
      </c>
      <c r="X1180" s="10" t="s">
        <v>355</v>
      </c>
      <c r="Y1180" s="10" t="s">
        <v>356</v>
      </c>
      <c r="Z1180" s="12">
        <v>6</v>
      </c>
      <c r="AA1180" s="13" t="s">
        <v>357</v>
      </c>
      <c r="AB1180" s="10" t="s">
        <v>358</v>
      </c>
    </row>
    <row r="1181" spans="1:28">
      <c r="A1181" s="8" t="s">
        <v>351</v>
      </c>
      <c r="C1181" s="8" t="s">
        <v>350</v>
      </c>
      <c r="G1181" s="8">
        <v>59.208804000000001</v>
      </c>
      <c r="H1181" s="8">
        <v>11.070216</v>
      </c>
      <c r="I1181" s="8">
        <v>6</v>
      </c>
      <c r="J1181" s="20">
        <v>5.68</v>
      </c>
      <c r="L1181" s="8">
        <v>30.55</v>
      </c>
      <c r="M1181" s="8">
        <v>24.11</v>
      </c>
      <c r="P1181" s="8">
        <v>0.54</v>
      </c>
      <c r="Q1181" s="8">
        <v>7.44</v>
      </c>
      <c r="V1181" s="10" t="s">
        <v>354</v>
      </c>
      <c r="W1181" s="10">
        <v>1958</v>
      </c>
      <c r="X1181" s="10" t="s">
        <v>355</v>
      </c>
      <c r="Y1181" s="10" t="s">
        <v>356</v>
      </c>
      <c r="Z1181" s="12">
        <v>6</v>
      </c>
      <c r="AA1181" s="13" t="s">
        <v>357</v>
      </c>
      <c r="AB1181" s="10" t="s">
        <v>358</v>
      </c>
    </row>
    <row r="1182" spans="1:28">
      <c r="A1182" s="8" t="s">
        <v>352</v>
      </c>
      <c r="C1182" s="8" t="s">
        <v>350</v>
      </c>
      <c r="G1182" s="8">
        <v>59.208804000000001</v>
      </c>
      <c r="H1182" s="8">
        <v>11.070216</v>
      </c>
      <c r="I1182" s="8">
        <v>0</v>
      </c>
      <c r="J1182" s="20">
        <v>15.8</v>
      </c>
      <c r="L1182" s="8">
        <v>11.09</v>
      </c>
      <c r="M1182" s="8">
        <v>7.55</v>
      </c>
      <c r="P1182" s="8">
        <v>6.83</v>
      </c>
      <c r="Q1182" s="8">
        <v>103.7</v>
      </c>
      <c r="V1182" s="10" t="s">
        <v>354</v>
      </c>
      <c r="W1182" s="10">
        <v>1958</v>
      </c>
      <c r="X1182" s="10" t="s">
        <v>355</v>
      </c>
      <c r="Y1182" s="10" t="s">
        <v>356</v>
      </c>
      <c r="Z1182" s="12">
        <v>6</v>
      </c>
      <c r="AA1182" s="13" t="s">
        <v>357</v>
      </c>
      <c r="AB1182" s="10" t="s">
        <v>358</v>
      </c>
    </row>
    <row r="1183" spans="1:28">
      <c r="A1183" s="8" t="s">
        <v>352</v>
      </c>
      <c r="C1183" s="8" t="s">
        <v>350</v>
      </c>
      <c r="G1183" s="8">
        <v>59.208804000000001</v>
      </c>
      <c r="H1183" s="8">
        <v>11.070216</v>
      </c>
      <c r="I1183" s="8">
        <v>1</v>
      </c>
      <c r="J1183" s="20">
        <v>13.91</v>
      </c>
      <c r="L1183" s="8">
        <v>11.17</v>
      </c>
      <c r="M1183" s="8">
        <v>7.93</v>
      </c>
      <c r="P1183" s="8">
        <v>6.44</v>
      </c>
      <c r="Q1183" s="8">
        <v>99.74</v>
      </c>
      <c r="V1183" s="10" t="s">
        <v>354</v>
      </c>
      <c r="W1183" s="10">
        <v>1958</v>
      </c>
      <c r="X1183" s="10" t="s">
        <v>355</v>
      </c>
      <c r="Y1183" s="10" t="s">
        <v>356</v>
      </c>
      <c r="Z1183" s="12">
        <v>6</v>
      </c>
      <c r="AA1183" s="13" t="s">
        <v>357</v>
      </c>
      <c r="AB1183" s="10" t="s">
        <v>358</v>
      </c>
    </row>
    <row r="1184" spans="1:28">
      <c r="A1184" s="8" t="s">
        <v>352</v>
      </c>
      <c r="C1184" s="8" t="s">
        <v>350</v>
      </c>
      <c r="G1184" s="8">
        <v>59.208804000000001</v>
      </c>
      <c r="H1184" s="8">
        <v>11.070216</v>
      </c>
      <c r="I1184" s="8">
        <v>2</v>
      </c>
      <c r="J1184" s="20">
        <v>13.62</v>
      </c>
      <c r="L1184" s="8">
        <v>11.28</v>
      </c>
      <c r="M1184" s="8">
        <v>8.0500000000000007</v>
      </c>
      <c r="P1184" s="8">
        <v>6.67</v>
      </c>
      <c r="Q1184" s="8">
        <v>97.54</v>
      </c>
      <c r="V1184" s="10" t="s">
        <v>354</v>
      </c>
      <c r="W1184" s="10">
        <v>1958</v>
      </c>
      <c r="X1184" s="10" t="s">
        <v>355</v>
      </c>
      <c r="Y1184" s="10" t="s">
        <v>356</v>
      </c>
      <c r="Z1184" s="12">
        <v>6</v>
      </c>
      <c r="AA1184" s="13" t="s">
        <v>357</v>
      </c>
      <c r="AB1184" s="10" t="s">
        <v>358</v>
      </c>
    </row>
    <row r="1185" spans="1:28">
      <c r="A1185" s="8" t="s">
        <v>352</v>
      </c>
      <c r="C1185" s="8" t="s">
        <v>350</v>
      </c>
      <c r="G1185" s="8">
        <v>59.208804000000001</v>
      </c>
      <c r="H1185" s="8">
        <v>11.070216</v>
      </c>
      <c r="I1185" s="8">
        <v>4</v>
      </c>
      <c r="J1185" s="20">
        <v>11.48</v>
      </c>
      <c r="L1185" s="8">
        <v>27.25</v>
      </c>
      <c r="M1185" s="8">
        <v>20.7</v>
      </c>
      <c r="P1185" s="8">
        <v>3.87</v>
      </c>
      <c r="Q1185" s="8">
        <v>19.489999999999998</v>
      </c>
      <c r="V1185" s="10" t="s">
        <v>354</v>
      </c>
      <c r="W1185" s="10">
        <v>1958</v>
      </c>
      <c r="X1185" s="10" t="s">
        <v>355</v>
      </c>
      <c r="Y1185" s="10" t="s">
        <v>356</v>
      </c>
      <c r="Z1185" s="12">
        <v>6</v>
      </c>
      <c r="AA1185" s="13" t="s">
        <v>357</v>
      </c>
      <c r="AB1185" s="10" t="s">
        <v>358</v>
      </c>
    </row>
    <row r="1186" spans="1:28">
      <c r="A1186" s="8" t="s">
        <v>352</v>
      </c>
      <c r="C1186" s="8" t="s">
        <v>350</v>
      </c>
      <c r="G1186" s="8">
        <v>59.208804000000001</v>
      </c>
      <c r="H1186" s="8">
        <v>11.070216</v>
      </c>
      <c r="I1186" s="8">
        <v>6</v>
      </c>
      <c r="J1186" s="20">
        <v>8.9700000000000006</v>
      </c>
      <c r="L1186" s="8">
        <v>29.56</v>
      </c>
      <c r="M1186" s="8">
        <v>21.49</v>
      </c>
      <c r="P1186" s="8">
        <v>0.55000000000000004</v>
      </c>
      <c r="Q1186" s="8">
        <v>1.37</v>
      </c>
      <c r="V1186" s="10" t="s">
        <v>354</v>
      </c>
      <c r="W1186" s="10">
        <v>1958</v>
      </c>
      <c r="X1186" s="10" t="s">
        <v>355</v>
      </c>
      <c r="Y1186" s="10" t="s">
        <v>356</v>
      </c>
      <c r="Z1186" s="12">
        <v>6</v>
      </c>
      <c r="AA1186" s="13" t="s">
        <v>357</v>
      </c>
      <c r="AB1186" s="10" t="s">
        <v>358</v>
      </c>
    </row>
    <row r="1187" spans="1:28">
      <c r="A1187" s="8" t="s">
        <v>353</v>
      </c>
      <c r="C1187" s="8" t="s">
        <v>350</v>
      </c>
      <c r="G1187" s="8">
        <v>59.208804000000001</v>
      </c>
      <c r="H1187" s="8">
        <v>11.070216</v>
      </c>
      <c r="I1187" s="8">
        <v>0</v>
      </c>
      <c r="J1187" s="20">
        <v>20.100000000000001</v>
      </c>
      <c r="L1187" s="8">
        <v>12.67</v>
      </c>
      <c r="M1187" s="8">
        <v>8.06</v>
      </c>
      <c r="P1187" s="8">
        <v>4.5</v>
      </c>
      <c r="Q1187" s="8">
        <v>73.52</v>
      </c>
      <c r="V1187" s="10" t="s">
        <v>354</v>
      </c>
      <c r="W1187" s="10">
        <v>1958</v>
      </c>
      <c r="X1187" s="10" t="s">
        <v>355</v>
      </c>
      <c r="Y1187" s="10" t="s">
        <v>356</v>
      </c>
      <c r="Z1187" s="12">
        <v>6</v>
      </c>
      <c r="AA1187" s="13" t="s">
        <v>357</v>
      </c>
      <c r="AB1187" s="10" t="s">
        <v>358</v>
      </c>
    </row>
    <row r="1188" spans="1:28">
      <c r="A1188" s="8" t="s">
        <v>353</v>
      </c>
      <c r="C1188" s="8" t="s">
        <v>350</v>
      </c>
      <c r="G1188" s="8">
        <v>59.208804000000001</v>
      </c>
      <c r="H1188" s="8">
        <v>11.070216</v>
      </c>
      <c r="I1188" s="8">
        <v>1</v>
      </c>
      <c r="J1188" s="20">
        <v>18.440000000000001</v>
      </c>
      <c r="L1188" s="8">
        <v>12.36</v>
      </c>
      <c r="M1188" s="8">
        <v>7.99</v>
      </c>
      <c r="P1188" s="8">
        <v>5.56</v>
      </c>
      <c r="Q1188" s="8">
        <v>87.98</v>
      </c>
      <c r="V1188" s="10" t="s">
        <v>354</v>
      </c>
      <c r="W1188" s="10">
        <v>1958</v>
      </c>
      <c r="X1188" s="10" t="s">
        <v>355</v>
      </c>
      <c r="Y1188" s="10" t="s">
        <v>356</v>
      </c>
      <c r="Z1188" s="12">
        <v>6</v>
      </c>
      <c r="AA1188" s="13" t="s">
        <v>357</v>
      </c>
      <c r="AB1188" s="10" t="s">
        <v>358</v>
      </c>
    </row>
    <row r="1189" spans="1:28">
      <c r="A1189" s="8" t="s">
        <v>353</v>
      </c>
      <c r="C1189" s="8" t="s">
        <v>350</v>
      </c>
      <c r="G1189" s="8">
        <v>59.208804000000001</v>
      </c>
      <c r="H1189" s="8">
        <v>11.070216</v>
      </c>
      <c r="I1189" s="8">
        <v>2</v>
      </c>
      <c r="J1189" s="20">
        <v>18.11</v>
      </c>
      <c r="L1189" s="8">
        <v>13.8</v>
      </c>
      <c r="M1189" s="8">
        <v>9.16</v>
      </c>
      <c r="P1189" s="8">
        <v>5.53</v>
      </c>
      <c r="Q1189" s="8">
        <v>87.78</v>
      </c>
      <c r="V1189" s="10" t="s">
        <v>354</v>
      </c>
      <c r="W1189" s="10">
        <v>1958</v>
      </c>
      <c r="X1189" s="10" t="s">
        <v>355</v>
      </c>
      <c r="Y1189" s="10" t="s">
        <v>356</v>
      </c>
      <c r="Z1189" s="12">
        <v>6</v>
      </c>
      <c r="AA1189" s="13" t="s">
        <v>357</v>
      </c>
      <c r="AB1189" s="10" t="s">
        <v>358</v>
      </c>
    </row>
    <row r="1190" spans="1:28">
      <c r="A1190" s="8" t="s">
        <v>353</v>
      </c>
      <c r="C1190" s="8" t="s">
        <v>350</v>
      </c>
      <c r="G1190" s="8">
        <v>59.208804000000001</v>
      </c>
      <c r="H1190" s="8">
        <v>11.070216</v>
      </c>
      <c r="I1190" s="8">
        <v>4</v>
      </c>
      <c r="J1190" s="20">
        <v>14.49</v>
      </c>
      <c r="L1190" s="8">
        <v>28.17</v>
      </c>
      <c r="M1190" s="8">
        <v>21.94</v>
      </c>
      <c r="P1190" s="8">
        <v>2.67</v>
      </c>
      <c r="Q1190" s="8">
        <v>43.27</v>
      </c>
      <c r="V1190" s="10" t="s">
        <v>354</v>
      </c>
      <c r="W1190" s="10">
        <v>1958</v>
      </c>
      <c r="X1190" s="10" t="s">
        <v>355</v>
      </c>
      <c r="Y1190" s="10" t="s">
        <v>356</v>
      </c>
      <c r="Z1190" s="12">
        <v>6</v>
      </c>
      <c r="AA1190" s="13" t="s">
        <v>357</v>
      </c>
      <c r="AB1190" s="10" t="s">
        <v>358</v>
      </c>
    </row>
    <row r="1191" spans="1:28">
      <c r="A1191" s="8" t="s">
        <v>419</v>
      </c>
      <c r="C1191" s="8" t="s">
        <v>420</v>
      </c>
      <c r="D1191" s="8" t="s">
        <v>121</v>
      </c>
      <c r="G1191" s="8">
        <v>59.418832999999999</v>
      </c>
      <c r="H1191" s="8">
        <v>10.541949000000001</v>
      </c>
      <c r="I1191" s="8">
        <v>0</v>
      </c>
      <c r="J1191" s="20">
        <f>(17.7+17.5+17.5+17.9)/4</f>
        <v>17.649999999999999</v>
      </c>
      <c r="L1191" s="8">
        <f>(11.67+12.74+13.37+14.42)/4</f>
        <v>13.05</v>
      </c>
      <c r="U1191" s="8" t="s">
        <v>434</v>
      </c>
      <c r="V1191" s="10" t="s">
        <v>425</v>
      </c>
      <c r="W1191" s="10">
        <v>1954</v>
      </c>
      <c r="X1191" s="10" t="s">
        <v>426</v>
      </c>
      <c r="Y1191" s="10" t="s">
        <v>356</v>
      </c>
      <c r="Z1191" s="12">
        <v>2</v>
      </c>
      <c r="AA1191" s="13" t="s">
        <v>427</v>
      </c>
      <c r="AB1191" s="10" t="s">
        <v>428</v>
      </c>
    </row>
    <row r="1192" spans="1:28">
      <c r="A1192" s="8" t="s">
        <v>419</v>
      </c>
      <c r="C1192" s="8" t="s">
        <v>420</v>
      </c>
      <c r="D1192" s="8" t="s">
        <v>121</v>
      </c>
      <c r="G1192" s="8">
        <v>59.418832999999999</v>
      </c>
      <c r="H1192" s="8">
        <v>10.541949000000001</v>
      </c>
      <c r="I1192" s="8">
        <v>5</v>
      </c>
      <c r="J1192" s="20">
        <f>(18.48+18.45+18.3)/3</f>
        <v>18.41</v>
      </c>
      <c r="L1192" s="8">
        <f>(22.29+22.59+21.51+22.41)/4</f>
        <v>22.2</v>
      </c>
      <c r="U1192" s="8" t="s">
        <v>434</v>
      </c>
      <c r="V1192" s="10" t="s">
        <v>425</v>
      </c>
      <c r="W1192" s="10">
        <v>1954</v>
      </c>
      <c r="X1192" s="10" t="s">
        <v>426</v>
      </c>
      <c r="Y1192" s="10" t="s">
        <v>356</v>
      </c>
      <c r="Z1192" s="12">
        <v>2</v>
      </c>
      <c r="AA1192" s="13" t="s">
        <v>427</v>
      </c>
      <c r="AB1192" s="10" t="s">
        <v>428</v>
      </c>
    </row>
    <row r="1193" spans="1:28">
      <c r="A1193" s="8" t="s">
        <v>419</v>
      </c>
      <c r="C1193" s="8" t="s">
        <v>420</v>
      </c>
      <c r="D1193" s="8" t="s">
        <v>121</v>
      </c>
      <c r="G1193" s="8">
        <v>59.418832999999999</v>
      </c>
      <c r="H1193" s="8">
        <v>10.541949000000001</v>
      </c>
      <c r="I1193" s="8">
        <v>10</v>
      </c>
      <c r="J1193" s="20">
        <f>(17.8+17.88+17.9+17.93)/4</f>
        <v>17.877499999999998</v>
      </c>
      <c r="L1193" s="8">
        <f>(24.54+24.4+24.61+24.85)/4</f>
        <v>24.6</v>
      </c>
      <c r="U1193" s="8" t="s">
        <v>434</v>
      </c>
      <c r="V1193" s="10" t="s">
        <v>425</v>
      </c>
      <c r="W1193" s="10">
        <v>1954</v>
      </c>
      <c r="X1193" s="10" t="s">
        <v>426</v>
      </c>
      <c r="Y1193" s="10" t="s">
        <v>356</v>
      </c>
      <c r="Z1193" s="12">
        <v>2</v>
      </c>
      <c r="AA1193" s="13" t="s">
        <v>427</v>
      </c>
      <c r="AB1193" s="10" t="s">
        <v>428</v>
      </c>
    </row>
    <row r="1194" spans="1:28">
      <c r="A1194" s="8" t="s">
        <v>419</v>
      </c>
      <c r="C1194" s="8" t="s">
        <v>420</v>
      </c>
      <c r="D1194" s="8" t="s">
        <v>121</v>
      </c>
      <c r="G1194" s="8">
        <v>59.418832999999999</v>
      </c>
      <c r="H1194" s="8">
        <v>10.541949000000001</v>
      </c>
      <c r="I1194" s="8">
        <v>25</v>
      </c>
      <c r="J1194" s="20">
        <f>(14.89+14.94+14.51+14.8)/4</f>
        <v>14.785</v>
      </c>
      <c r="L1194" s="8">
        <f>(31.96+32.23+31.11+31.15)/4</f>
        <v>31.612499999999997</v>
      </c>
      <c r="U1194" s="8" t="s">
        <v>434</v>
      </c>
      <c r="V1194" s="10" t="s">
        <v>425</v>
      </c>
      <c r="W1194" s="10">
        <v>1954</v>
      </c>
      <c r="X1194" s="10" t="s">
        <v>426</v>
      </c>
      <c r="Y1194" s="10" t="s">
        <v>356</v>
      </c>
      <c r="Z1194" s="12">
        <v>2</v>
      </c>
      <c r="AA1194" s="13" t="s">
        <v>427</v>
      </c>
      <c r="AB1194" s="10" t="s">
        <v>428</v>
      </c>
    </row>
    <row r="1195" spans="1:28">
      <c r="A1195" s="8" t="s">
        <v>419</v>
      </c>
      <c r="C1195" s="8" t="s">
        <v>420</v>
      </c>
      <c r="D1195" s="8" t="s">
        <v>121</v>
      </c>
      <c r="G1195" s="8">
        <v>59.418832999999999</v>
      </c>
      <c r="H1195" s="8">
        <v>10.541949000000001</v>
      </c>
      <c r="I1195" s="8">
        <v>40</v>
      </c>
      <c r="J1195" s="20">
        <f>(13.62+13.59+14.02+13.96)/4</f>
        <v>13.797500000000001</v>
      </c>
      <c r="L1195" s="8">
        <f>(29.45+32.57+32.88+33.17)/4</f>
        <v>32.017499999999998</v>
      </c>
      <c r="U1195" s="8" t="s">
        <v>434</v>
      </c>
      <c r="V1195" s="10" t="s">
        <v>425</v>
      </c>
      <c r="W1195" s="10">
        <v>1954</v>
      </c>
      <c r="X1195" s="10" t="s">
        <v>426</v>
      </c>
      <c r="Y1195" s="10" t="s">
        <v>356</v>
      </c>
      <c r="Z1195" s="12">
        <v>2</v>
      </c>
      <c r="AA1195" s="13" t="s">
        <v>427</v>
      </c>
      <c r="AB1195" s="10" t="s">
        <v>428</v>
      </c>
    </row>
    <row r="1196" spans="1:28">
      <c r="A1196" s="8" t="s">
        <v>419</v>
      </c>
      <c r="C1196" s="8" t="s">
        <v>421</v>
      </c>
      <c r="D1196" s="8" t="s">
        <v>128</v>
      </c>
      <c r="G1196" s="8">
        <v>59.383488</v>
      </c>
      <c r="H1196" s="8">
        <v>10.555638999999999</v>
      </c>
      <c r="I1196" s="8">
        <v>0</v>
      </c>
      <c r="J1196" s="20">
        <f>(17.9+18.1+18.2+18.1)/4</f>
        <v>18.075000000000003</v>
      </c>
      <c r="L1196" s="8">
        <f>(14.83+15.55+15.77+16.2)/4</f>
        <v>15.587500000000002</v>
      </c>
      <c r="U1196" s="8" t="s">
        <v>434</v>
      </c>
      <c r="V1196" s="10" t="s">
        <v>425</v>
      </c>
      <c r="W1196" s="10">
        <v>1954</v>
      </c>
      <c r="X1196" s="10" t="s">
        <v>426</v>
      </c>
      <c r="Y1196" s="10" t="s">
        <v>356</v>
      </c>
      <c r="Z1196" s="12">
        <v>2</v>
      </c>
      <c r="AA1196" s="13" t="s">
        <v>427</v>
      </c>
      <c r="AB1196" s="10" t="s">
        <v>428</v>
      </c>
    </row>
    <row r="1197" spans="1:28">
      <c r="A1197" s="8" t="s">
        <v>419</v>
      </c>
      <c r="C1197" s="8" t="s">
        <v>421</v>
      </c>
      <c r="D1197" s="8" t="s">
        <v>128</v>
      </c>
      <c r="G1197" s="8">
        <v>59.383488</v>
      </c>
      <c r="H1197" s="8">
        <v>10.555638999999999</v>
      </c>
      <c r="I1197" s="8">
        <v>10</v>
      </c>
      <c r="J1197" s="20">
        <f>(17.24+16.92+16.95+16.99)/4</f>
        <v>17.024999999999999</v>
      </c>
      <c r="L1197" s="8">
        <f>(25.68+26.4+27.01+26.76)/4</f>
        <v>26.462500000000002</v>
      </c>
      <c r="U1197" s="8" t="s">
        <v>434</v>
      </c>
      <c r="V1197" s="10" t="s">
        <v>425</v>
      </c>
      <c r="W1197" s="10">
        <v>1954</v>
      </c>
      <c r="X1197" s="10" t="s">
        <v>426</v>
      </c>
      <c r="Y1197" s="10" t="s">
        <v>356</v>
      </c>
      <c r="Z1197" s="12">
        <v>2</v>
      </c>
      <c r="AA1197" s="13" t="s">
        <v>427</v>
      </c>
      <c r="AB1197" s="10" t="s">
        <v>428</v>
      </c>
    </row>
    <row r="1198" spans="1:28">
      <c r="A1198" s="8" t="s">
        <v>419</v>
      </c>
      <c r="C1198" s="8" t="s">
        <v>422</v>
      </c>
      <c r="D1198" s="8" t="s">
        <v>131</v>
      </c>
      <c r="G1198" s="8">
        <v>59.338872000000002</v>
      </c>
      <c r="H1198" s="8">
        <v>10.575123</v>
      </c>
      <c r="I1198" s="8">
        <v>0</v>
      </c>
      <c r="J1198" s="20">
        <f>(18+18+18+18.1)/4</f>
        <v>18.024999999999999</v>
      </c>
      <c r="L1198" s="8">
        <f>(14.42+14.74+15.1+15.73)/4</f>
        <v>14.997499999999999</v>
      </c>
      <c r="U1198" s="8" t="s">
        <v>434</v>
      </c>
      <c r="V1198" s="10" t="s">
        <v>425</v>
      </c>
      <c r="W1198" s="10">
        <v>1954</v>
      </c>
      <c r="X1198" s="10" t="s">
        <v>426</v>
      </c>
      <c r="Y1198" s="10" t="s">
        <v>356</v>
      </c>
      <c r="Z1198" s="12">
        <v>2</v>
      </c>
      <c r="AA1198" s="13" t="s">
        <v>427</v>
      </c>
      <c r="AB1198" s="10" t="s">
        <v>428</v>
      </c>
    </row>
    <row r="1199" spans="1:28">
      <c r="A1199" s="8" t="s">
        <v>419</v>
      </c>
      <c r="C1199" s="8" t="s">
        <v>422</v>
      </c>
      <c r="D1199" s="8" t="s">
        <v>131</v>
      </c>
      <c r="G1199" s="8">
        <v>59.338872000000002</v>
      </c>
      <c r="H1199" s="8">
        <v>10.575123</v>
      </c>
      <c r="I1199" s="8">
        <v>10</v>
      </c>
      <c r="J1199" s="20">
        <f>(17.31+17.06+16.82+17)/4</f>
        <v>17.047499999999999</v>
      </c>
      <c r="L1199" s="8">
        <f>(25.66+26.09+26.85+27.45)/4</f>
        <v>26.512499999999999</v>
      </c>
      <c r="U1199" s="8" t="s">
        <v>434</v>
      </c>
      <c r="V1199" s="10" t="s">
        <v>425</v>
      </c>
      <c r="W1199" s="10">
        <v>1954</v>
      </c>
      <c r="X1199" s="10" t="s">
        <v>426</v>
      </c>
      <c r="Y1199" s="10" t="s">
        <v>356</v>
      </c>
      <c r="Z1199" s="12">
        <v>2</v>
      </c>
      <c r="AA1199" s="13" t="s">
        <v>427</v>
      </c>
      <c r="AB1199" s="10" t="s">
        <v>428</v>
      </c>
    </row>
    <row r="1200" spans="1:28">
      <c r="A1200" s="8" t="s">
        <v>419</v>
      </c>
      <c r="C1200" s="8" t="s">
        <v>423</v>
      </c>
      <c r="D1200" s="8" t="s">
        <v>132</v>
      </c>
      <c r="G1200" s="8">
        <v>59.304364</v>
      </c>
      <c r="H1200" s="8">
        <v>10.596409</v>
      </c>
      <c r="I1200" s="8">
        <v>0</v>
      </c>
      <c r="J1200" s="20">
        <f>(18+18+18.2+18.2)/4</f>
        <v>18.100000000000001</v>
      </c>
      <c r="L1200" s="8">
        <f>(15.14+15.79+16.06+16.44)/4</f>
        <v>15.857499999999998</v>
      </c>
      <c r="U1200" s="8" t="s">
        <v>434</v>
      </c>
      <c r="V1200" s="10" t="s">
        <v>425</v>
      </c>
      <c r="W1200" s="10">
        <v>1954</v>
      </c>
      <c r="X1200" s="10" t="s">
        <v>426</v>
      </c>
      <c r="Y1200" s="10" t="s">
        <v>356</v>
      </c>
      <c r="Z1200" s="12">
        <v>2</v>
      </c>
      <c r="AA1200" s="13" t="s">
        <v>427</v>
      </c>
      <c r="AB1200" s="10" t="s">
        <v>428</v>
      </c>
    </row>
    <row r="1201" spans="1:28">
      <c r="A1201" s="8" t="s">
        <v>419</v>
      </c>
      <c r="C1201" s="8" t="s">
        <v>423</v>
      </c>
      <c r="D1201" s="8" t="s">
        <v>132</v>
      </c>
      <c r="G1201" s="8">
        <v>59.304364</v>
      </c>
      <c r="H1201" s="8">
        <v>10.596409</v>
      </c>
      <c r="I1201" s="8">
        <v>5</v>
      </c>
      <c r="J1201" s="20">
        <f>(18.42+18.37+18.43+18.39)/4</f>
        <v>18.402500000000003</v>
      </c>
      <c r="L1201" s="8">
        <f>(22.95+22.77+22.14+22.99)/4</f>
        <v>22.712499999999999</v>
      </c>
      <c r="U1201" s="8" t="s">
        <v>434</v>
      </c>
      <c r="V1201" s="10" t="s">
        <v>425</v>
      </c>
      <c r="W1201" s="10">
        <v>1954</v>
      </c>
      <c r="X1201" s="10" t="s">
        <v>426</v>
      </c>
      <c r="Y1201" s="10" t="s">
        <v>356</v>
      </c>
      <c r="Z1201" s="12">
        <v>2</v>
      </c>
      <c r="AA1201" s="13" t="s">
        <v>427</v>
      </c>
      <c r="AB1201" s="10" t="s">
        <v>428</v>
      </c>
    </row>
    <row r="1202" spans="1:28">
      <c r="A1202" s="8" t="s">
        <v>419</v>
      </c>
      <c r="C1202" s="8" t="s">
        <v>423</v>
      </c>
      <c r="D1202" s="8" t="s">
        <v>132</v>
      </c>
      <c r="G1202" s="8">
        <v>59.304364</v>
      </c>
      <c r="H1202" s="8">
        <v>10.596409</v>
      </c>
      <c r="I1202" s="8">
        <v>10</v>
      </c>
      <c r="J1202" s="20">
        <f>(16.68+16.67+17.07+17.05)</f>
        <v>67.47</v>
      </c>
      <c r="L1202" s="8">
        <f>(26.53+25.95+25.79+25.1)/4</f>
        <v>25.842500000000001</v>
      </c>
      <c r="U1202" s="8" t="s">
        <v>434</v>
      </c>
      <c r="V1202" s="10" t="s">
        <v>425</v>
      </c>
      <c r="W1202" s="10">
        <v>1954</v>
      </c>
      <c r="X1202" s="10" t="s">
        <v>426</v>
      </c>
      <c r="Y1202" s="10" t="s">
        <v>356</v>
      </c>
      <c r="Z1202" s="12">
        <v>2</v>
      </c>
      <c r="AA1202" s="13" t="s">
        <v>427</v>
      </c>
      <c r="AB1202" s="10" t="s">
        <v>428</v>
      </c>
    </row>
    <row r="1203" spans="1:28">
      <c r="A1203" s="8" t="s">
        <v>419</v>
      </c>
      <c r="C1203" s="8" t="s">
        <v>423</v>
      </c>
      <c r="D1203" s="8" t="s">
        <v>132</v>
      </c>
      <c r="G1203" s="8">
        <v>59.304364</v>
      </c>
      <c r="H1203" s="8">
        <v>10.596409</v>
      </c>
      <c r="I1203" s="8">
        <v>25</v>
      </c>
      <c r="J1203" s="20">
        <f>(16.95+16.98+17.1+17.06)/4</f>
        <v>17.022500000000001</v>
      </c>
      <c r="L1203" s="8">
        <f>(31.64+31.47+31.2+31.29)/4</f>
        <v>31.4</v>
      </c>
      <c r="U1203" s="8" t="s">
        <v>434</v>
      </c>
      <c r="V1203" s="10" t="s">
        <v>425</v>
      </c>
      <c r="W1203" s="10">
        <v>1954</v>
      </c>
      <c r="X1203" s="10" t="s">
        <v>426</v>
      </c>
      <c r="Y1203" s="10" t="s">
        <v>356</v>
      </c>
      <c r="Z1203" s="12">
        <v>2</v>
      </c>
      <c r="AA1203" s="13" t="s">
        <v>427</v>
      </c>
      <c r="AB1203" s="10" t="s">
        <v>428</v>
      </c>
    </row>
    <row r="1204" spans="1:28">
      <c r="A1204" s="8" t="s">
        <v>419</v>
      </c>
      <c r="C1204" s="8" t="s">
        <v>423</v>
      </c>
      <c r="D1204" s="8" t="s">
        <v>132</v>
      </c>
      <c r="G1204" s="8">
        <v>59.304364</v>
      </c>
      <c r="H1204" s="8">
        <v>10.596409</v>
      </c>
      <c r="I1204" s="8">
        <v>40</v>
      </c>
      <c r="J1204" s="20">
        <f>(13.29+14.24+14.15+13.99)/4</f>
        <v>13.9175</v>
      </c>
      <c r="L1204" s="8">
        <f>(32.99+33.12+33.12+33.31)/4</f>
        <v>33.134999999999998</v>
      </c>
      <c r="U1204" s="8" t="s">
        <v>434</v>
      </c>
      <c r="V1204" s="10" t="s">
        <v>425</v>
      </c>
      <c r="W1204" s="10">
        <v>1954</v>
      </c>
      <c r="X1204" s="10" t="s">
        <v>426</v>
      </c>
      <c r="Y1204" s="10" t="s">
        <v>356</v>
      </c>
      <c r="Z1204" s="12">
        <v>2</v>
      </c>
      <c r="AA1204" s="13" t="s">
        <v>427</v>
      </c>
      <c r="AB1204" s="10" t="s">
        <v>428</v>
      </c>
    </row>
    <row r="1205" spans="1:28">
      <c r="A1205" s="8" t="s">
        <v>419</v>
      </c>
      <c r="C1205" s="8" t="s">
        <v>423</v>
      </c>
      <c r="D1205" s="8" t="s">
        <v>138</v>
      </c>
      <c r="G1205" s="8">
        <v>59.259995000000004</v>
      </c>
      <c r="H1205" s="8">
        <v>10.610142</v>
      </c>
      <c r="I1205" s="8">
        <v>0</v>
      </c>
      <c r="J1205" s="20">
        <f>(18.1+17.9+17.9+17.9)/3</f>
        <v>23.933333333333334</v>
      </c>
      <c r="L1205" s="8">
        <f>(16.44+16.2+16.62+16.38)/4</f>
        <v>16.41</v>
      </c>
      <c r="U1205" s="8" t="s">
        <v>434</v>
      </c>
      <c r="V1205" s="10" t="s">
        <v>425</v>
      </c>
      <c r="W1205" s="10">
        <v>1954</v>
      </c>
      <c r="X1205" s="10" t="s">
        <v>426</v>
      </c>
      <c r="Y1205" s="10" t="s">
        <v>356</v>
      </c>
      <c r="Z1205" s="12">
        <v>2</v>
      </c>
      <c r="AA1205" s="13" t="s">
        <v>427</v>
      </c>
      <c r="AB1205" s="10" t="s">
        <v>428</v>
      </c>
    </row>
    <row r="1206" spans="1:28">
      <c r="A1206" s="8" t="s">
        <v>419</v>
      </c>
      <c r="C1206" s="8" t="s">
        <v>423</v>
      </c>
      <c r="D1206" s="8" t="s">
        <v>138</v>
      </c>
      <c r="G1206" s="8">
        <v>59.259995000000004</v>
      </c>
      <c r="H1206" s="8">
        <v>10.610142</v>
      </c>
      <c r="I1206" s="8">
        <v>10</v>
      </c>
      <c r="J1206" s="20">
        <f>(17.22+17.63+17.29+17.18)/4</f>
        <v>17.329999999999998</v>
      </c>
      <c r="L1206" s="8">
        <f>(25.28+25.32+25.82+25.97)/4</f>
        <v>25.5975</v>
      </c>
      <c r="U1206" s="8" t="s">
        <v>434</v>
      </c>
      <c r="V1206" s="10" t="s">
        <v>425</v>
      </c>
      <c r="W1206" s="10">
        <v>1954</v>
      </c>
      <c r="X1206" s="10" t="s">
        <v>426</v>
      </c>
      <c r="Y1206" s="10" t="s">
        <v>356</v>
      </c>
      <c r="Z1206" s="12">
        <v>2</v>
      </c>
      <c r="AA1206" s="13" t="s">
        <v>427</v>
      </c>
      <c r="AB1206" s="10" t="s">
        <v>428</v>
      </c>
    </row>
    <row r="1207" spans="1:28">
      <c r="A1207" s="8" t="s">
        <v>419</v>
      </c>
      <c r="C1207" s="8" t="s">
        <v>424</v>
      </c>
      <c r="D1207" s="8" t="s">
        <v>140</v>
      </c>
      <c r="G1207" s="8">
        <v>59.215215999999998</v>
      </c>
      <c r="H1207" s="8">
        <v>10.629367999999999</v>
      </c>
      <c r="I1207" s="8">
        <v>0</v>
      </c>
      <c r="J1207" s="20">
        <f>(18+18+18.1+18.1)/4</f>
        <v>18.05</v>
      </c>
      <c r="L1207" s="8">
        <f>(19.38+19.38+19.51+19.67)/4</f>
        <v>19.484999999999999</v>
      </c>
      <c r="U1207" s="8" t="s">
        <v>434</v>
      </c>
      <c r="V1207" s="10" t="s">
        <v>425</v>
      </c>
      <c r="W1207" s="10">
        <v>1954</v>
      </c>
      <c r="X1207" s="10" t="s">
        <v>426</v>
      </c>
      <c r="Y1207" s="10" t="s">
        <v>356</v>
      </c>
      <c r="Z1207" s="12">
        <v>2</v>
      </c>
      <c r="AA1207" s="13" t="s">
        <v>427</v>
      </c>
      <c r="AB1207" s="10" t="s">
        <v>428</v>
      </c>
    </row>
    <row r="1208" spans="1:28">
      <c r="A1208" s="8" t="s">
        <v>419</v>
      </c>
      <c r="C1208" s="8" t="s">
        <v>424</v>
      </c>
      <c r="D1208" s="8" t="s">
        <v>140</v>
      </c>
      <c r="G1208" s="8">
        <v>59.215215999999998</v>
      </c>
      <c r="H1208" s="8">
        <v>10.629367999999999</v>
      </c>
      <c r="I1208" s="8">
        <v>5</v>
      </c>
      <c r="J1208" s="20">
        <f>(18.38+18.39+18.38+18.43)/4</f>
        <v>18.394999999999996</v>
      </c>
      <c r="L1208" s="8">
        <f>(22.41+22.59+23.01+22.05)/4</f>
        <v>22.515000000000001</v>
      </c>
      <c r="U1208" s="8" t="s">
        <v>434</v>
      </c>
      <c r="V1208" s="10" t="s">
        <v>425</v>
      </c>
      <c r="W1208" s="10">
        <v>1954</v>
      </c>
      <c r="X1208" s="10" t="s">
        <v>426</v>
      </c>
      <c r="Y1208" s="10" t="s">
        <v>356</v>
      </c>
      <c r="Z1208" s="12">
        <v>2</v>
      </c>
      <c r="AA1208" s="13" t="s">
        <v>427</v>
      </c>
      <c r="AB1208" s="10" t="s">
        <v>428</v>
      </c>
    </row>
    <row r="1209" spans="1:28">
      <c r="A1209" s="8" t="s">
        <v>419</v>
      </c>
      <c r="C1209" s="8" t="s">
        <v>424</v>
      </c>
      <c r="D1209" s="8" t="s">
        <v>140</v>
      </c>
      <c r="G1209" s="8">
        <v>59.215215999999998</v>
      </c>
      <c r="H1209" s="8">
        <v>10.629367999999999</v>
      </c>
      <c r="I1209" s="8">
        <v>10</v>
      </c>
      <c r="J1209" s="20">
        <f>(17.5+17.55+17.43+17.47)/4</f>
        <v>17.487499999999997</v>
      </c>
      <c r="L1209" s="8">
        <f>(25.64+26.04+27.23+26.8)/4</f>
        <v>26.427499999999998</v>
      </c>
      <c r="U1209" s="8" t="s">
        <v>434</v>
      </c>
      <c r="V1209" s="10" t="s">
        <v>425</v>
      </c>
      <c r="W1209" s="10">
        <v>1954</v>
      </c>
      <c r="X1209" s="10" t="s">
        <v>426</v>
      </c>
      <c r="Y1209" s="10" t="s">
        <v>356</v>
      </c>
      <c r="Z1209" s="12">
        <v>2</v>
      </c>
      <c r="AA1209" s="13" t="s">
        <v>427</v>
      </c>
      <c r="AB1209" s="10" t="s">
        <v>428</v>
      </c>
    </row>
    <row r="1210" spans="1:28">
      <c r="A1210" s="8" t="s">
        <v>419</v>
      </c>
      <c r="C1210" s="8" t="s">
        <v>424</v>
      </c>
      <c r="D1210" s="8" t="s">
        <v>140</v>
      </c>
      <c r="G1210" s="8">
        <v>59.215215999999998</v>
      </c>
      <c r="H1210" s="8">
        <v>10.629367999999999</v>
      </c>
      <c r="I1210" s="8">
        <v>25</v>
      </c>
      <c r="J1210" s="20">
        <f>(14.26+13.93+15.19+16.02)/4</f>
        <v>14.849999999999998</v>
      </c>
      <c r="L1210" s="8">
        <f>(31.55+31.56+32+31.71)/4</f>
        <v>31.704999999999998</v>
      </c>
      <c r="U1210" s="8" t="s">
        <v>434</v>
      </c>
      <c r="V1210" s="10" t="s">
        <v>425</v>
      </c>
      <c r="W1210" s="10">
        <v>1954</v>
      </c>
      <c r="X1210" s="10" t="s">
        <v>426</v>
      </c>
      <c r="Y1210" s="10" t="s">
        <v>356</v>
      </c>
      <c r="Z1210" s="12">
        <v>2</v>
      </c>
      <c r="AA1210" s="13" t="s">
        <v>427</v>
      </c>
      <c r="AB1210" s="10" t="s">
        <v>428</v>
      </c>
    </row>
    <row r="1211" spans="1:28">
      <c r="A1211" s="8" t="s">
        <v>419</v>
      </c>
      <c r="C1211" s="8" t="s">
        <v>424</v>
      </c>
      <c r="D1211" s="8" t="s">
        <v>140</v>
      </c>
      <c r="G1211" s="8">
        <v>59.215215999999998</v>
      </c>
      <c r="H1211" s="8">
        <v>10.629367999999999</v>
      </c>
      <c r="I1211" s="8">
        <v>40</v>
      </c>
      <c r="J1211" s="20">
        <f>(14.91+14.83+15.3+14.83)/4</f>
        <v>14.967500000000001</v>
      </c>
      <c r="L1211" s="8">
        <f>(33.33+33.53+33.71+33.49)/4</f>
        <v>33.515000000000001</v>
      </c>
      <c r="U1211" s="8" t="s">
        <v>434</v>
      </c>
      <c r="V1211" s="10" t="s">
        <v>425</v>
      </c>
      <c r="W1211" s="10">
        <v>1954</v>
      </c>
      <c r="X1211" s="10" t="s">
        <v>426</v>
      </c>
      <c r="Y1211" s="10" t="s">
        <v>356</v>
      </c>
      <c r="Z1211" s="12">
        <v>2</v>
      </c>
      <c r="AA1211" s="13" t="s">
        <v>427</v>
      </c>
      <c r="AB1211" s="10" t="s">
        <v>428</v>
      </c>
    </row>
    <row r="1212" spans="1:28">
      <c r="A1212" s="8" t="s">
        <v>438</v>
      </c>
      <c r="B1212" s="8" t="s">
        <v>281</v>
      </c>
      <c r="C1212" s="8" t="s">
        <v>77</v>
      </c>
      <c r="D1212" s="8" t="s">
        <v>77</v>
      </c>
      <c r="I1212" s="8">
        <v>0</v>
      </c>
      <c r="J1212" s="20">
        <v>11.9</v>
      </c>
      <c r="L1212" s="8">
        <v>29.67</v>
      </c>
      <c r="M1212" s="8">
        <v>22.51</v>
      </c>
      <c r="P1212" s="8">
        <v>6.2</v>
      </c>
      <c r="V1212" s="19" t="s">
        <v>435</v>
      </c>
      <c r="W1212" s="19">
        <v>1980</v>
      </c>
      <c r="X1212" s="19" t="s">
        <v>436</v>
      </c>
      <c r="AB1212" s="20" t="s">
        <v>437</v>
      </c>
    </row>
    <row r="1213" spans="1:28">
      <c r="A1213" s="8" t="s">
        <v>438</v>
      </c>
      <c r="B1213" s="8" t="s">
        <v>281</v>
      </c>
      <c r="C1213" s="8" t="s">
        <v>77</v>
      </c>
      <c r="D1213" s="8" t="s">
        <v>77</v>
      </c>
      <c r="I1213" s="8">
        <v>5</v>
      </c>
      <c r="J1213" s="20">
        <v>12.53</v>
      </c>
      <c r="L1213" s="8">
        <v>30.09</v>
      </c>
      <c r="M1213" s="8">
        <v>22.69</v>
      </c>
      <c r="P1213" s="8">
        <v>6.2</v>
      </c>
      <c r="V1213" s="19" t="s">
        <v>435</v>
      </c>
      <c r="W1213" s="19">
        <v>1980</v>
      </c>
      <c r="X1213" s="19" t="s">
        <v>436</v>
      </c>
      <c r="AB1213" s="20" t="s">
        <v>437</v>
      </c>
    </row>
    <row r="1214" spans="1:28">
      <c r="A1214" s="8" t="s">
        <v>438</v>
      </c>
      <c r="B1214" s="8" t="s">
        <v>281</v>
      </c>
      <c r="C1214" s="8" t="s">
        <v>77</v>
      </c>
      <c r="D1214" s="8" t="s">
        <v>77</v>
      </c>
      <c r="I1214" s="8">
        <v>10</v>
      </c>
      <c r="J1214" s="20">
        <v>13.33</v>
      </c>
      <c r="L1214" s="8">
        <v>31.26</v>
      </c>
      <c r="M1214" s="8">
        <v>23.45</v>
      </c>
      <c r="P1214" s="8">
        <v>5.6</v>
      </c>
      <c r="V1214" s="19" t="s">
        <v>435</v>
      </c>
      <c r="W1214" s="19">
        <v>1980</v>
      </c>
      <c r="X1214" s="19" t="s">
        <v>436</v>
      </c>
      <c r="AB1214" s="20" t="s">
        <v>437</v>
      </c>
    </row>
    <row r="1215" spans="1:28">
      <c r="A1215" s="8" t="s">
        <v>438</v>
      </c>
      <c r="B1215" s="8" t="s">
        <v>281</v>
      </c>
      <c r="C1215" s="8" t="s">
        <v>77</v>
      </c>
      <c r="D1215" s="8" t="s">
        <v>77</v>
      </c>
      <c r="I1215" s="8">
        <v>15</v>
      </c>
      <c r="J1215" s="20">
        <v>13.83</v>
      </c>
      <c r="L1215" s="8">
        <v>32.29</v>
      </c>
      <c r="M1215" s="8">
        <v>24.15</v>
      </c>
      <c r="P1215" s="8">
        <v>5.4</v>
      </c>
      <c r="V1215" s="19" t="s">
        <v>435</v>
      </c>
      <c r="W1215" s="19">
        <v>1980</v>
      </c>
      <c r="X1215" s="19" t="s">
        <v>436</v>
      </c>
      <c r="AB1215" s="20" t="s">
        <v>437</v>
      </c>
    </row>
    <row r="1216" spans="1:28">
      <c r="A1216" s="8" t="s">
        <v>438</v>
      </c>
      <c r="B1216" s="8" t="s">
        <v>281</v>
      </c>
      <c r="C1216" s="8" t="s">
        <v>77</v>
      </c>
      <c r="D1216" s="8" t="s">
        <v>77</v>
      </c>
      <c r="I1216" s="8">
        <v>25</v>
      </c>
      <c r="J1216" s="20">
        <v>13.51</v>
      </c>
      <c r="L1216" s="8">
        <v>32.549999999999997</v>
      </c>
      <c r="M1216" s="8">
        <v>24.41</v>
      </c>
      <c r="P1216" s="8">
        <v>5.3</v>
      </c>
      <c r="V1216" s="19" t="s">
        <v>435</v>
      </c>
      <c r="W1216" s="19">
        <v>1980</v>
      </c>
      <c r="X1216" s="19" t="s">
        <v>436</v>
      </c>
      <c r="AB1216" s="20" t="s">
        <v>437</v>
      </c>
    </row>
    <row r="1217" spans="1:28">
      <c r="A1217" s="8" t="s">
        <v>438</v>
      </c>
      <c r="B1217" s="8" t="s">
        <v>281</v>
      </c>
      <c r="C1217" s="8" t="s">
        <v>77</v>
      </c>
      <c r="D1217" s="8" t="s">
        <v>77</v>
      </c>
      <c r="I1217" s="8">
        <v>50</v>
      </c>
      <c r="J1217" s="20">
        <v>6.82</v>
      </c>
      <c r="L1217" s="8">
        <v>34.020000000000003</v>
      </c>
      <c r="M1217" s="8">
        <v>26.72</v>
      </c>
      <c r="P1217" s="8">
        <v>5</v>
      </c>
      <c r="V1217" s="19" t="s">
        <v>435</v>
      </c>
      <c r="W1217" s="19">
        <v>1980</v>
      </c>
      <c r="X1217" s="19" t="s">
        <v>436</v>
      </c>
      <c r="AB1217" s="20" t="s">
        <v>437</v>
      </c>
    </row>
    <row r="1218" spans="1:28">
      <c r="A1218" s="8" t="s">
        <v>438</v>
      </c>
      <c r="B1218" s="8" t="s">
        <v>281</v>
      </c>
      <c r="C1218" s="8" t="s">
        <v>77</v>
      </c>
      <c r="D1218" s="8" t="s">
        <v>77</v>
      </c>
      <c r="I1218" s="8">
        <v>75</v>
      </c>
      <c r="J1218" s="20">
        <v>6.33</v>
      </c>
      <c r="L1218" s="8">
        <v>34.590000000000003</v>
      </c>
      <c r="M1218" s="8">
        <v>27.2</v>
      </c>
      <c r="P1218" s="8">
        <v>5</v>
      </c>
      <c r="V1218" s="19" t="s">
        <v>435</v>
      </c>
      <c r="W1218" s="19">
        <v>1980</v>
      </c>
      <c r="X1218" s="19" t="s">
        <v>436</v>
      </c>
      <c r="AB1218" s="20" t="s">
        <v>437</v>
      </c>
    </row>
    <row r="1219" spans="1:28">
      <c r="A1219" s="8" t="s">
        <v>438</v>
      </c>
      <c r="B1219" s="8" t="s">
        <v>281</v>
      </c>
      <c r="C1219" s="8" t="s">
        <v>77</v>
      </c>
      <c r="D1219" s="8" t="s">
        <v>77</v>
      </c>
      <c r="I1219" s="8">
        <v>100</v>
      </c>
      <c r="J1219" s="20">
        <v>6.32</v>
      </c>
      <c r="L1219" s="8">
        <v>34.71</v>
      </c>
      <c r="M1219" s="8">
        <v>27.3</v>
      </c>
      <c r="P1219" s="8">
        <v>5.2</v>
      </c>
      <c r="V1219" s="19" t="s">
        <v>435</v>
      </c>
      <c r="W1219" s="19">
        <v>1980</v>
      </c>
      <c r="X1219" s="19" t="s">
        <v>436</v>
      </c>
      <c r="AB1219" s="20" t="s">
        <v>437</v>
      </c>
    </row>
    <row r="1220" spans="1:28">
      <c r="A1220" s="8" t="s">
        <v>438</v>
      </c>
      <c r="B1220" s="8" t="s">
        <v>281</v>
      </c>
      <c r="C1220" s="8" t="s">
        <v>77</v>
      </c>
      <c r="D1220" s="8" t="s">
        <v>77</v>
      </c>
      <c r="I1220" s="8">
        <v>150</v>
      </c>
      <c r="J1220" s="20">
        <v>6.27</v>
      </c>
      <c r="L1220" s="8">
        <v>34.79</v>
      </c>
      <c r="M1220" s="8">
        <v>27.38</v>
      </c>
      <c r="P1220" s="8">
        <v>5.5</v>
      </c>
      <c r="V1220" s="19" t="s">
        <v>435</v>
      </c>
      <c r="W1220" s="19">
        <v>1980</v>
      </c>
      <c r="X1220" s="19" t="s">
        <v>436</v>
      </c>
      <c r="AB1220" s="20" t="s">
        <v>437</v>
      </c>
    </row>
    <row r="1221" spans="1:28">
      <c r="A1221" s="8" t="s">
        <v>438</v>
      </c>
      <c r="B1221" s="8" t="s">
        <v>281</v>
      </c>
      <c r="C1221" s="8" t="s">
        <v>77</v>
      </c>
      <c r="D1221" s="8" t="s">
        <v>77</v>
      </c>
      <c r="I1221" s="8">
        <v>190</v>
      </c>
      <c r="J1221" s="20">
        <v>6.28</v>
      </c>
      <c r="L1221" s="8">
        <v>34.79</v>
      </c>
      <c r="M1221" s="8">
        <v>27.28</v>
      </c>
      <c r="P1221" s="8">
        <v>5.2</v>
      </c>
      <c r="V1221" s="19" t="s">
        <v>435</v>
      </c>
      <c r="W1221" s="19">
        <v>1980</v>
      </c>
      <c r="X1221" s="19" t="s">
        <v>436</v>
      </c>
      <c r="AB1221" s="20" t="s">
        <v>437</v>
      </c>
    </row>
    <row r="1222" spans="1:28">
      <c r="A1222" s="8" t="s">
        <v>438</v>
      </c>
      <c r="B1222" s="8" t="s">
        <v>439</v>
      </c>
      <c r="C1222" s="8" t="s">
        <v>440</v>
      </c>
      <c r="D1222" s="8" t="s">
        <v>440</v>
      </c>
      <c r="I1222" s="8">
        <v>0</v>
      </c>
      <c r="J1222" s="20">
        <v>11.7</v>
      </c>
      <c r="L1222" s="8">
        <v>28.61</v>
      </c>
      <c r="M1222" s="8">
        <v>21.72</v>
      </c>
      <c r="P1222" s="8">
        <v>6.5</v>
      </c>
      <c r="V1222" s="19" t="s">
        <v>435</v>
      </c>
      <c r="W1222" s="19">
        <v>1980</v>
      </c>
      <c r="X1222" s="19" t="s">
        <v>436</v>
      </c>
      <c r="AB1222" s="20" t="s">
        <v>437</v>
      </c>
    </row>
    <row r="1223" spans="1:28">
      <c r="A1223" s="8" t="s">
        <v>438</v>
      </c>
      <c r="B1223" s="8" t="s">
        <v>439</v>
      </c>
      <c r="C1223" s="8" t="s">
        <v>440</v>
      </c>
      <c r="D1223" s="8" t="s">
        <v>440</v>
      </c>
      <c r="I1223" s="8">
        <v>5</v>
      </c>
      <c r="J1223" s="20">
        <v>11.94</v>
      </c>
      <c r="L1223" s="8">
        <v>28.8</v>
      </c>
      <c r="M1223" s="8">
        <v>21.82</v>
      </c>
      <c r="P1223" s="8">
        <v>6.4</v>
      </c>
      <c r="V1223" s="19" t="s">
        <v>435</v>
      </c>
      <c r="W1223" s="19">
        <v>1980</v>
      </c>
      <c r="X1223" s="19" t="s">
        <v>436</v>
      </c>
      <c r="AB1223" s="20" t="s">
        <v>437</v>
      </c>
    </row>
    <row r="1224" spans="1:28">
      <c r="A1224" s="8" t="s">
        <v>438</v>
      </c>
      <c r="B1224" s="8" t="s">
        <v>439</v>
      </c>
      <c r="C1224" s="8" t="s">
        <v>440</v>
      </c>
      <c r="D1224" s="8" t="s">
        <v>440</v>
      </c>
      <c r="I1224" s="8">
        <v>10</v>
      </c>
      <c r="J1224" s="20" t="s">
        <v>18</v>
      </c>
      <c r="L1224" s="8">
        <v>30.54</v>
      </c>
      <c r="M1224" s="8" t="s">
        <v>18</v>
      </c>
      <c r="P1224" s="8">
        <v>5.9</v>
      </c>
      <c r="V1224" s="19" t="s">
        <v>435</v>
      </c>
      <c r="W1224" s="19">
        <v>1980</v>
      </c>
      <c r="X1224" s="19" t="s">
        <v>436</v>
      </c>
      <c r="AB1224" s="20" t="s">
        <v>437</v>
      </c>
    </row>
    <row r="1225" spans="1:28">
      <c r="A1225" s="8" t="s">
        <v>438</v>
      </c>
      <c r="B1225" s="8" t="s">
        <v>439</v>
      </c>
      <c r="C1225" s="8" t="s">
        <v>440</v>
      </c>
      <c r="D1225" s="8" t="s">
        <v>440</v>
      </c>
      <c r="I1225" s="8">
        <v>15</v>
      </c>
      <c r="J1225" s="20">
        <v>12.58</v>
      </c>
      <c r="L1225" s="8">
        <v>31.52</v>
      </c>
      <c r="M1225" s="8">
        <v>23.8</v>
      </c>
      <c r="P1225" s="8">
        <v>5.5</v>
      </c>
      <c r="V1225" s="19" t="s">
        <v>435</v>
      </c>
      <c r="W1225" s="19">
        <v>1980</v>
      </c>
      <c r="X1225" s="19" t="s">
        <v>436</v>
      </c>
      <c r="AB1225" s="20" t="s">
        <v>437</v>
      </c>
    </row>
    <row r="1226" spans="1:28">
      <c r="A1226" s="8" t="s">
        <v>438</v>
      </c>
      <c r="B1226" s="8" t="s">
        <v>439</v>
      </c>
      <c r="C1226" s="8" t="s">
        <v>440</v>
      </c>
      <c r="D1226" s="8" t="s">
        <v>440</v>
      </c>
      <c r="I1226" s="8">
        <v>25</v>
      </c>
      <c r="J1226" s="20" t="s">
        <v>18</v>
      </c>
      <c r="L1226" s="8">
        <v>32.409999999999997</v>
      </c>
      <c r="M1226" s="8" t="s">
        <v>18</v>
      </c>
      <c r="P1226" s="8">
        <v>4.3</v>
      </c>
      <c r="V1226" s="19" t="s">
        <v>435</v>
      </c>
      <c r="W1226" s="19">
        <v>1980</v>
      </c>
      <c r="X1226" s="19" t="s">
        <v>436</v>
      </c>
      <c r="AB1226" s="20" t="s">
        <v>437</v>
      </c>
    </row>
    <row r="1227" spans="1:28">
      <c r="A1227" s="8" t="s">
        <v>438</v>
      </c>
      <c r="B1227" s="8" t="s">
        <v>439</v>
      </c>
      <c r="C1227" s="8" t="s">
        <v>440</v>
      </c>
      <c r="D1227" s="8" t="s">
        <v>440</v>
      </c>
      <c r="I1227" s="8">
        <v>50</v>
      </c>
      <c r="J1227" s="20">
        <v>7.77</v>
      </c>
      <c r="L1227" s="8">
        <v>32.799999999999997</v>
      </c>
      <c r="M1227" s="8">
        <v>25.61</v>
      </c>
      <c r="P1227" s="8">
        <v>4.3</v>
      </c>
      <c r="V1227" s="19" t="s">
        <v>435</v>
      </c>
      <c r="W1227" s="19">
        <v>1980</v>
      </c>
      <c r="X1227" s="19" t="s">
        <v>436</v>
      </c>
      <c r="AB1227" s="20" t="s">
        <v>437</v>
      </c>
    </row>
    <row r="1228" spans="1:28">
      <c r="A1228" s="8" t="s">
        <v>438</v>
      </c>
      <c r="B1228" s="8" t="s">
        <v>439</v>
      </c>
      <c r="C1228" s="8" t="s">
        <v>440</v>
      </c>
      <c r="D1228" s="8" t="s">
        <v>440</v>
      </c>
      <c r="I1228" s="8">
        <v>75</v>
      </c>
      <c r="J1228" s="20">
        <v>7.36</v>
      </c>
      <c r="L1228" s="8">
        <v>32.78</v>
      </c>
      <c r="M1228" s="8">
        <v>25.65</v>
      </c>
      <c r="P1228" s="8">
        <v>2.7</v>
      </c>
      <c r="V1228" s="19" t="s">
        <v>435</v>
      </c>
      <c r="W1228" s="19">
        <v>1980</v>
      </c>
      <c r="X1228" s="19" t="s">
        <v>436</v>
      </c>
      <c r="AB1228" s="20" t="s">
        <v>437</v>
      </c>
    </row>
    <row r="1229" spans="1:28">
      <c r="A1229" s="8" t="s">
        <v>438</v>
      </c>
      <c r="B1229" s="8" t="s">
        <v>439</v>
      </c>
      <c r="C1229" s="8" t="s">
        <v>440</v>
      </c>
      <c r="D1229" s="8" t="s">
        <v>440</v>
      </c>
      <c r="I1229" s="8">
        <v>100</v>
      </c>
      <c r="J1229" s="20">
        <v>7.21</v>
      </c>
      <c r="L1229" s="8">
        <v>32.799999999999997</v>
      </c>
      <c r="M1229" s="8">
        <v>25.69</v>
      </c>
      <c r="P1229" s="8">
        <v>2.7</v>
      </c>
      <c r="V1229" s="19" t="s">
        <v>435</v>
      </c>
      <c r="W1229" s="19">
        <v>1980</v>
      </c>
      <c r="X1229" s="19" t="s">
        <v>436</v>
      </c>
      <c r="AB1229" s="20" t="s">
        <v>437</v>
      </c>
    </row>
    <row r="1230" spans="1:28">
      <c r="A1230" s="8" t="s">
        <v>441</v>
      </c>
      <c r="B1230" s="8" t="s">
        <v>243</v>
      </c>
      <c r="C1230" s="8" t="s">
        <v>442</v>
      </c>
      <c r="D1230" s="8" t="s">
        <v>442</v>
      </c>
      <c r="I1230" s="8">
        <v>0</v>
      </c>
      <c r="J1230" s="20">
        <v>10.3</v>
      </c>
      <c r="L1230" s="8">
        <v>28.3</v>
      </c>
      <c r="M1230" s="8">
        <v>21.71</v>
      </c>
      <c r="P1230" s="8">
        <v>6.5</v>
      </c>
      <c r="V1230" s="19" t="s">
        <v>435</v>
      </c>
      <c r="W1230" s="19">
        <v>1980</v>
      </c>
      <c r="X1230" s="19" t="s">
        <v>436</v>
      </c>
      <c r="AB1230" s="20" t="s">
        <v>437</v>
      </c>
    </row>
    <row r="1231" spans="1:28">
      <c r="A1231" s="8" t="s">
        <v>441</v>
      </c>
      <c r="B1231" s="8" t="s">
        <v>243</v>
      </c>
      <c r="C1231" s="8" t="s">
        <v>442</v>
      </c>
      <c r="D1231" s="8" t="s">
        <v>442</v>
      </c>
      <c r="I1231" s="8">
        <v>5</v>
      </c>
      <c r="J1231" s="20">
        <v>11.39</v>
      </c>
      <c r="L1231" s="8">
        <v>28.36</v>
      </c>
      <c r="M1231" s="8">
        <v>21.59</v>
      </c>
      <c r="P1231" s="8">
        <v>6</v>
      </c>
      <c r="V1231" s="19" t="s">
        <v>435</v>
      </c>
      <c r="W1231" s="19">
        <v>1980</v>
      </c>
      <c r="X1231" s="19" t="s">
        <v>436</v>
      </c>
      <c r="AB1231" s="20" t="s">
        <v>437</v>
      </c>
    </row>
    <row r="1232" spans="1:28">
      <c r="A1232" s="8" t="s">
        <v>441</v>
      </c>
      <c r="B1232" s="8" t="s">
        <v>243</v>
      </c>
      <c r="C1232" s="8" t="s">
        <v>442</v>
      </c>
      <c r="D1232" s="8" t="s">
        <v>442</v>
      </c>
      <c r="I1232" s="8">
        <v>10</v>
      </c>
      <c r="J1232" s="20">
        <v>11.98</v>
      </c>
      <c r="L1232" s="8">
        <v>30.23</v>
      </c>
      <c r="M1232" s="8">
        <v>22.91</v>
      </c>
      <c r="P1232" s="8">
        <v>4.5</v>
      </c>
      <c r="V1232" s="19" t="s">
        <v>435</v>
      </c>
      <c r="W1232" s="19">
        <v>1980</v>
      </c>
      <c r="X1232" s="19" t="s">
        <v>436</v>
      </c>
      <c r="AB1232" s="20" t="s">
        <v>437</v>
      </c>
    </row>
    <row r="1233" spans="1:28">
      <c r="A1233" s="8" t="s">
        <v>441</v>
      </c>
      <c r="B1233" s="8" t="s">
        <v>243</v>
      </c>
      <c r="C1233" s="8" t="s">
        <v>442</v>
      </c>
      <c r="D1233" s="8" t="s">
        <v>442</v>
      </c>
      <c r="I1233" s="8">
        <v>15</v>
      </c>
      <c r="J1233" s="20">
        <v>11.1</v>
      </c>
      <c r="L1233" s="8">
        <v>31.65</v>
      </c>
      <c r="M1233" s="8">
        <v>24.18</v>
      </c>
      <c r="P1233" s="8">
        <v>4</v>
      </c>
      <c r="V1233" s="19" t="s">
        <v>435</v>
      </c>
      <c r="W1233" s="19">
        <v>1980</v>
      </c>
      <c r="X1233" s="19" t="s">
        <v>436</v>
      </c>
      <c r="AB1233" s="20" t="s">
        <v>437</v>
      </c>
    </row>
    <row r="1234" spans="1:28">
      <c r="A1234" s="8" t="s">
        <v>441</v>
      </c>
      <c r="B1234" s="8" t="s">
        <v>243</v>
      </c>
      <c r="C1234" s="8" t="s">
        <v>442</v>
      </c>
      <c r="D1234" s="8" t="s">
        <v>442</v>
      </c>
      <c r="I1234" s="8">
        <v>25</v>
      </c>
      <c r="J1234" s="20">
        <v>10.1</v>
      </c>
      <c r="L1234" s="8">
        <v>32.15</v>
      </c>
      <c r="M1234" s="8">
        <v>24.74</v>
      </c>
      <c r="P1234" s="8">
        <v>4</v>
      </c>
      <c r="V1234" s="19" t="s">
        <v>435</v>
      </c>
      <c r="W1234" s="19">
        <v>1980</v>
      </c>
      <c r="X1234" s="19" t="s">
        <v>436</v>
      </c>
      <c r="AB1234" s="20" t="s">
        <v>437</v>
      </c>
    </row>
    <row r="1235" spans="1:28">
      <c r="A1235" s="8" t="s">
        <v>441</v>
      </c>
      <c r="B1235" s="8" t="s">
        <v>243</v>
      </c>
      <c r="C1235" s="8" t="s">
        <v>442</v>
      </c>
      <c r="D1235" s="8" t="s">
        <v>442</v>
      </c>
      <c r="I1235" s="8">
        <v>50</v>
      </c>
      <c r="J1235" s="20">
        <v>7.33</v>
      </c>
      <c r="L1235" s="8">
        <v>32.68</v>
      </c>
      <c r="M1235" s="8">
        <v>25.58</v>
      </c>
      <c r="P1235" s="8">
        <v>2.7</v>
      </c>
      <c r="V1235" s="19" t="s">
        <v>435</v>
      </c>
      <c r="W1235" s="19">
        <v>1980</v>
      </c>
      <c r="X1235" s="19" t="s">
        <v>436</v>
      </c>
      <c r="AB1235" s="20" t="s">
        <v>437</v>
      </c>
    </row>
    <row r="1236" spans="1:28">
      <c r="A1236" s="8" t="s">
        <v>441</v>
      </c>
      <c r="B1236" s="8" t="s">
        <v>243</v>
      </c>
      <c r="C1236" s="8" t="s">
        <v>442</v>
      </c>
      <c r="D1236" s="8" t="s">
        <v>442</v>
      </c>
      <c r="I1236" s="8">
        <v>75</v>
      </c>
      <c r="J1236" s="20">
        <v>6.98</v>
      </c>
      <c r="L1236" s="8">
        <v>32.83</v>
      </c>
      <c r="M1236" s="8">
        <v>25.74</v>
      </c>
      <c r="P1236" s="8">
        <v>2.5</v>
      </c>
      <c r="V1236" s="19" t="s">
        <v>435</v>
      </c>
      <c r="W1236" s="19">
        <v>1980</v>
      </c>
      <c r="X1236" s="19" t="s">
        <v>436</v>
      </c>
      <c r="AB1236" s="20" t="s">
        <v>437</v>
      </c>
    </row>
    <row r="1237" spans="1:28">
      <c r="A1237" s="8" t="s">
        <v>441</v>
      </c>
      <c r="B1237" s="8" t="s">
        <v>243</v>
      </c>
      <c r="C1237" s="8" t="s">
        <v>442</v>
      </c>
      <c r="D1237" s="8" t="s">
        <v>442</v>
      </c>
      <c r="I1237" s="8">
        <v>100</v>
      </c>
      <c r="J1237" s="20">
        <v>6.84</v>
      </c>
      <c r="L1237" s="8">
        <v>32.869999999999997</v>
      </c>
      <c r="M1237" s="8">
        <v>25.79</v>
      </c>
      <c r="P1237" s="8">
        <v>2.7</v>
      </c>
      <c r="V1237" s="19" t="s">
        <v>435</v>
      </c>
      <c r="W1237" s="19">
        <v>1980</v>
      </c>
      <c r="X1237" s="19" t="s">
        <v>436</v>
      </c>
      <c r="AB1237" s="20" t="s">
        <v>437</v>
      </c>
    </row>
    <row r="1238" spans="1:28">
      <c r="A1238" s="8" t="s">
        <v>441</v>
      </c>
      <c r="B1238" s="8" t="s">
        <v>299</v>
      </c>
      <c r="C1238" s="8" t="s">
        <v>137</v>
      </c>
      <c r="D1238" s="8" t="s">
        <v>137</v>
      </c>
      <c r="I1238" s="8">
        <v>0</v>
      </c>
      <c r="J1238" s="20">
        <v>11.4</v>
      </c>
      <c r="L1238" s="8">
        <v>29.05</v>
      </c>
      <c r="M1238" s="8">
        <v>22.11</v>
      </c>
      <c r="P1238" s="8">
        <v>6.2</v>
      </c>
      <c r="V1238" s="19" t="s">
        <v>435</v>
      </c>
      <c r="W1238" s="19">
        <v>1980</v>
      </c>
      <c r="X1238" s="19" t="s">
        <v>436</v>
      </c>
      <c r="AB1238" s="20" t="s">
        <v>437</v>
      </c>
    </row>
    <row r="1239" spans="1:28">
      <c r="A1239" s="8" t="s">
        <v>441</v>
      </c>
      <c r="B1239" s="8" t="s">
        <v>299</v>
      </c>
      <c r="C1239" s="8" t="s">
        <v>137</v>
      </c>
      <c r="D1239" s="8" t="s">
        <v>137</v>
      </c>
      <c r="I1239" s="8">
        <v>5</v>
      </c>
      <c r="J1239" s="20">
        <v>11.41</v>
      </c>
      <c r="L1239" s="8">
        <v>29.06</v>
      </c>
      <c r="M1239" s="8">
        <v>22.12</v>
      </c>
      <c r="P1239" s="8">
        <v>6.2</v>
      </c>
      <c r="V1239" s="19" t="s">
        <v>435</v>
      </c>
      <c r="W1239" s="19">
        <v>1980</v>
      </c>
      <c r="X1239" s="19" t="s">
        <v>436</v>
      </c>
      <c r="AB1239" s="20" t="s">
        <v>437</v>
      </c>
    </row>
    <row r="1240" spans="1:28">
      <c r="A1240" s="8" t="s">
        <v>441</v>
      </c>
      <c r="B1240" s="8" t="s">
        <v>299</v>
      </c>
      <c r="C1240" s="8" t="s">
        <v>137</v>
      </c>
      <c r="D1240" s="8" t="s">
        <v>137</v>
      </c>
      <c r="I1240" s="8">
        <v>10</v>
      </c>
      <c r="J1240" s="20">
        <v>12.15</v>
      </c>
      <c r="L1240" s="8">
        <v>30.7</v>
      </c>
      <c r="M1240" s="8">
        <v>23.24</v>
      </c>
      <c r="P1240" s="8">
        <v>4.7</v>
      </c>
      <c r="V1240" s="19" t="s">
        <v>435</v>
      </c>
      <c r="W1240" s="19">
        <v>1980</v>
      </c>
      <c r="X1240" s="19" t="s">
        <v>436</v>
      </c>
      <c r="AB1240" s="20" t="s">
        <v>437</v>
      </c>
    </row>
    <row r="1241" spans="1:28">
      <c r="A1241" s="8" t="s">
        <v>441</v>
      </c>
      <c r="B1241" s="8" t="s">
        <v>299</v>
      </c>
      <c r="C1241" s="8" t="s">
        <v>137</v>
      </c>
      <c r="D1241" s="8" t="s">
        <v>137</v>
      </c>
      <c r="I1241" s="8">
        <v>15</v>
      </c>
      <c r="J1241" s="20">
        <v>11.19</v>
      </c>
      <c r="L1241" s="8">
        <v>31.55</v>
      </c>
      <c r="M1241" s="8">
        <v>24.09</v>
      </c>
      <c r="P1241" s="8">
        <v>4.3</v>
      </c>
      <c r="V1241" s="19" t="s">
        <v>435</v>
      </c>
      <c r="W1241" s="19">
        <v>1980</v>
      </c>
      <c r="X1241" s="19" t="s">
        <v>436</v>
      </c>
      <c r="AB1241" s="20" t="s">
        <v>437</v>
      </c>
    </row>
    <row r="1242" spans="1:28">
      <c r="A1242" s="8" t="s">
        <v>441</v>
      </c>
      <c r="B1242" s="8" t="s">
        <v>299</v>
      </c>
      <c r="C1242" s="8" t="s">
        <v>137</v>
      </c>
      <c r="D1242" s="8" t="s">
        <v>137</v>
      </c>
      <c r="I1242" s="8">
        <v>25</v>
      </c>
      <c r="J1242" s="20" t="s">
        <v>18</v>
      </c>
      <c r="L1242" s="8">
        <v>32.1</v>
      </c>
      <c r="M1242" s="8" t="s">
        <v>18</v>
      </c>
      <c r="P1242" s="8">
        <v>4.0999999999999996</v>
      </c>
      <c r="V1242" s="19" t="s">
        <v>435</v>
      </c>
      <c r="W1242" s="19">
        <v>1980</v>
      </c>
      <c r="X1242" s="19" t="s">
        <v>436</v>
      </c>
      <c r="AB1242" s="20" t="s">
        <v>437</v>
      </c>
    </row>
    <row r="1243" spans="1:28">
      <c r="A1243" s="8" t="s">
        <v>441</v>
      </c>
      <c r="B1243" s="8" t="s">
        <v>299</v>
      </c>
      <c r="C1243" s="8" t="s">
        <v>137</v>
      </c>
      <c r="D1243" s="8" t="s">
        <v>137</v>
      </c>
      <c r="I1243" s="8">
        <v>50</v>
      </c>
      <c r="J1243" s="20">
        <v>7.21</v>
      </c>
      <c r="L1243" s="8">
        <v>32.65</v>
      </c>
      <c r="M1243" s="8">
        <v>25.57</v>
      </c>
      <c r="P1243" s="8">
        <v>1.5</v>
      </c>
      <c r="V1243" s="19" t="s">
        <v>435</v>
      </c>
      <c r="W1243" s="19">
        <v>1980</v>
      </c>
      <c r="X1243" s="19" t="s">
        <v>436</v>
      </c>
      <c r="AB1243" s="20" t="s">
        <v>437</v>
      </c>
    </row>
    <row r="1244" spans="1:28">
      <c r="A1244" s="8" t="s">
        <v>441</v>
      </c>
      <c r="B1244" s="8" t="s">
        <v>299</v>
      </c>
      <c r="C1244" s="8" t="s">
        <v>137</v>
      </c>
      <c r="D1244" s="8" t="s">
        <v>137</v>
      </c>
      <c r="I1244" s="8">
        <v>75</v>
      </c>
      <c r="J1244" s="20">
        <v>7</v>
      </c>
      <c r="L1244" s="8">
        <v>32.83</v>
      </c>
      <c r="M1244" s="8">
        <v>25.74</v>
      </c>
      <c r="P1244" s="8">
        <v>1.9</v>
      </c>
      <c r="V1244" s="19" t="s">
        <v>435</v>
      </c>
      <c r="W1244" s="19">
        <v>1980</v>
      </c>
      <c r="X1244" s="19" t="s">
        <v>436</v>
      </c>
      <c r="AB1244" s="20" t="s">
        <v>437</v>
      </c>
    </row>
    <row r="1245" spans="1:28">
      <c r="A1245" s="8" t="s">
        <v>441</v>
      </c>
      <c r="B1245" s="8" t="s">
        <v>299</v>
      </c>
      <c r="C1245" s="8" t="s">
        <v>137</v>
      </c>
      <c r="D1245" s="8" t="s">
        <v>137</v>
      </c>
      <c r="I1245" s="8">
        <v>95</v>
      </c>
      <c r="J1245" s="20">
        <v>6.9</v>
      </c>
      <c r="L1245" s="8">
        <v>32.869999999999997</v>
      </c>
      <c r="M1245" s="8">
        <v>25.78</v>
      </c>
      <c r="P1245" s="8">
        <v>1.8</v>
      </c>
      <c r="V1245" s="19" t="s">
        <v>435</v>
      </c>
      <c r="W1245" s="19">
        <v>1980</v>
      </c>
      <c r="X1245" s="19" t="s">
        <v>436</v>
      </c>
      <c r="AB1245" s="20" t="s">
        <v>437</v>
      </c>
    </row>
    <row r="1246" spans="1:28">
      <c r="A1246" s="8" t="s">
        <v>443</v>
      </c>
      <c r="B1246" s="8" t="s">
        <v>444</v>
      </c>
      <c r="C1246" s="8" t="s">
        <v>77</v>
      </c>
      <c r="D1246" s="8" t="s">
        <v>77</v>
      </c>
      <c r="I1246" s="8">
        <v>0</v>
      </c>
      <c r="J1246" s="20">
        <v>1.4</v>
      </c>
      <c r="L1246" s="8">
        <v>30.35</v>
      </c>
      <c r="M1246" s="8">
        <v>24.31</v>
      </c>
      <c r="P1246" s="8">
        <v>7.5</v>
      </c>
      <c r="V1246" s="19" t="s">
        <v>435</v>
      </c>
      <c r="W1246" s="19">
        <v>1980</v>
      </c>
      <c r="X1246" s="19" t="s">
        <v>436</v>
      </c>
      <c r="AB1246" s="20" t="s">
        <v>437</v>
      </c>
    </row>
    <row r="1247" spans="1:28">
      <c r="A1247" s="8" t="s">
        <v>443</v>
      </c>
      <c r="B1247" s="8" t="s">
        <v>444</v>
      </c>
      <c r="C1247" s="8" t="s">
        <v>77</v>
      </c>
      <c r="D1247" s="8" t="s">
        <v>77</v>
      </c>
      <c r="I1247" s="8">
        <v>5</v>
      </c>
      <c r="J1247" s="20">
        <v>1.6</v>
      </c>
      <c r="L1247" s="8">
        <v>30.39</v>
      </c>
      <c r="M1247" s="8">
        <v>24.33</v>
      </c>
      <c r="P1247" s="8">
        <v>7.5</v>
      </c>
      <c r="V1247" s="19" t="s">
        <v>435</v>
      </c>
      <c r="W1247" s="19">
        <v>1980</v>
      </c>
      <c r="X1247" s="19" t="s">
        <v>436</v>
      </c>
      <c r="AB1247" s="20" t="s">
        <v>437</v>
      </c>
    </row>
    <row r="1248" spans="1:28">
      <c r="A1248" s="8" t="s">
        <v>443</v>
      </c>
      <c r="B1248" s="8" t="s">
        <v>444</v>
      </c>
      <c r="C1248" s="8" t="s">
        <v>77</v>
      </c>
      <c r="D1248" s="8" t="s">
        <v>77</v>
      </c>
      <c r="I1248" s="8">
        <v>10</v>
      </c>
      <c r="J1248" s="20">
        <v>1.96</v>
      </c>
      <c r="L1248" s="8">
        <v>30.63</v>
      </c>
      <c r="M1248" s="8">
        <v>24.5</v>
      </c>
      <c r="P1248" s="8">
        <v>7.4</v>
      </c>
      <c r="V1248" s="19" t="s">
        <v>435</v>
      </c>
      <c r="W1248" s="19">
        <v>1980</v>
      </c>
      <c r="X1248" s="19" t="s">
        <v>436</v>
      </c>
      <c r="AB1248" s="20" t="s">
        <v>437</v>
      </c>
    </row>
    <row r="1249" spans="1:28">
      <c r="A1249" s="8" t="s">
        <v>443</v>
      </c>
      <c r="B1249" s="8" t="s">
        <v>444</v>
      </c>
      <c r="C1249" s="8" t="s">
        <v>77</v>
      </c>
      <c r="D1249" s="8" t="s">
        <v>77</v>
      </c>
      <c r="I1249" s="8">
        <v>15</v>
      </c>
      <c r="J1249" s="20">
        <v>2.09</v>
      </c>
      <c r="L1249" s="8">
        <v>30.73</v>
      </c>
      <c r="M1249" s="8">
        <v>24.57</v>
      </c>
      <c r="P1249" s="8">
        <v>7.2</v>
      </c>
      <c r="V1249" s="19" t="s">
        <v>435</v>
      </c>
      <c r="W1249" s="19">
        <v>1980</v>
      </c>
      <c r="X1249" s="19" t="s">
        <v>436</v>
      </c>
      <c r="AB1249" s="20" t="s">
        <v>437</v>
      </c>
    </row>
    <row r="1250" spans="1:28">
      <c r="A1250" s="8" t="s">
        <v>443</v>
      </c>
      <c r="B1250" s="8" t="s">
        <v>444</v>
      </c>
      <c r="C1250" s="8" t="s">
        <v>77</v>
      </c>
      <c r="D1250" s="8" t="s">
        <v>77</v>
      </c>
      <c r="I1250" s="8">
        <v>25</v>
      </c>
      <c r="J1250" s="20">
        <v>2.66</v>
      </c>
      <c r="L1250" s="8">
        <v>31.11</v>
      </c>
      <c r="M1250" s="8">
        <v>24.83</v>
      </c>
      <c r="P1250" s="8">
        <v>6.8</v>
      </c>
      <c r="V1250" s="19" t="s">
        <v>435</v>
      </c>
      <c r="W1250" s="19">
        <v>1980</v>
      </c>
      <c r="X1250" s="19" t="s">
        <v>436</v>
      </c>
      <c r="AB1250" s="20" t="s">
        <v>437</v>
      </c>
    </row>
    <row r="1251" spans="1:28">
      <c r="A1251" s="8" t="s">
        <v>443</v>
      </c>
      <c r="B1251" s="8" t="s">
        <v>444</v>
      </c>
      <c r="C1251" s="8" t="s">
        <v>77</v>
      </c>
      <c r="D1251" s="8" t="s">
        <v>77</v>
      </c>
      <c r="I1251" s="8">
        <v>50</v>
      </c>
      <c r="J1251" s="20">
        <v>7.18</v>
      </c>
      <c r="L1251" s="8">
        <v>34.19</v>
      </c>
      <c r="M1251" s="8">
        <v>26.79</v>
      </c>
      <c r="P1251" s="8">
        <v>5.9</v>
      </c>
      <c r="V1251" s="19" t="s">
        <v>435</v>
      </c>
      <c r="W1251" s="19">
        <v>1980</v>
      </c>
      <c r="X1251" s="19" t="s">
        <v>436</v>
      </c>
      <c r="AB1251" s="20" t="s">
        <v>437</v>
      </c>
    </row>
    <row r="1252" spans="1:28">
      <c r="A1252" s="8" t="s">
        <v>443</v>
      </c>
      <c r="B1252" s="8" t="s">
        <v>444</v>
      </c>
      <c r="C1252" s="8" t="s">
        <v>77</v>
      </c>
      <c r="D1252" s="8" t="s">
        <v>77</v>
      </c>
      <c r="I1252" s="8">
        <v>75</v>
      </c>
      <c r="J1252" s="20">
        <v>7.57</v>
      </c>
      <c r="L1252" s="8">
        <v>34.630000000000003</v>
      </c>
      <c r="M1252" s="8">
        <v>27.08</v>
      </c>
      <c r="P1252" s="8">
        <v>5.5</v>
      </c>
      <c r="V1252" s="19" t="s">
        <v>435</v>
      </c>
      <c r="W1252" s="19">
        <v>1980</v>
      </c>
      <c r="X1252" s="19" t="s">
        <v>436</v>
      </c>
      <c r="AB1252" s="20" t="s">
        <v>437</v>
      </c>
    </row>
    <row r="1253" spans="1:28">
      <c r="A1253" s="8" t="s">
        <v>443</v>
      </c>
      <c r="B1253" s="8" t="s">
        <v>444</v>
      </c>
      <c r="C1253" s="8" t="s">
        <v>77</v>
      </c>
      <c r="D1253" s="8" t="s">
        <v>77</v>
      </c>
      <c r="I1253" s="8">
        <v>100</v>
      </c>
      <c r="J1253" s="20">
        <v>7.3</v>
      </c>
      <c r="L1253" s="8">
        <v>34.71</v>
      </c>
      <c r="M1253" s="8">
        <v>27.18</v>
      </c>
      <c r="P1253" s="8">
        <v>5.4</v>
      </c>
      <c r="V1253" s="19" t="s">
        <v>435</v>
      </c>
      <c r="W1253" s="19">
        <v>1980</v>
      </c>
      <c r="X1253" s="19" t="s">
        <v>436</v>
      </c>
      <c r="AB1253" s="20" t="s">
        <v>437</v>
      </c>
    </row>
    <row r="1254" spans="1:28">
      <c r="A1254" s="8" t="s">
        <v>443</v>
      </c>
      <c r="B1254" s="8" t="s">
        <v>444</v>
      </c>
      <c r="C1254" s="8" t="s">
        <v>77</v>
      </c>
      <c r="D1254" s="8" t="s">
        <v>77</v>
      </c>
      <c r="I1254" s="8">
        <v>150</v>
      </c>
      <c r="J1254" s="20">
        <v>6.81</v>
      </c>
      <c r="L1254" s="8">
        <v>34.71</v>
      </c>
      <c r="M1254" s="8">
        <v>27.24</v>
      </c>
      <c r="P1254" s="8">
        <v>5</v>
      </c>
      <c r="V1254" s="19" t="s">
        <v>435</v>
      </c>
      <c r="W1254" s="19">
        <v>1980</v>
      </c>
      <c r="X1254" s="19" t="s">
        <v>436</v>
      </c>
      <c r="AB1254" s="20" t="s">
        <v>437</v>
      </c>
    </row>
    <row r="1255" spans="1:28">
      <c r="A1255" s="8" t="s">
        <v>443</v>
      </c>
      <c r="B1255" s="8" t="s">
        <v>444</v>
      </c>
      <c r="C1255" s="8" t="s">
        <v>77</v>
      </c>
      <c r="D1255" s="8" t="s">
        <v>77</v>
      </c>
      <c r="I1255" s="8">
        <v>190</v>
      </c>
      <c r="J1255" s="20">
        <v>6.66</v>
      </c>
      <c r="L1255" s="8">
        <v>34.729999999999997</v>
      </c>
      <c r="M1255" s="8">
        <v>27.28</v>
      </c>
      <c r="P1255" s="8">
        <v>5</v>
      </c>
      <c r="V1255" s="19" t="s">
        <v>435</v>
      </c>
      <c r="W1255" s="19">
        <v>1980</v>
      </c>
      <c r="X1255" s="19" t="s">
        <v>436</v>
      </c>
      <c r="AB1255" s="20" t="s">
        <v>437</v>
      </c>
    </row>
    <row r="1256" spans="1:28">
      <c r="A1256" s="8" t="s">
        <v>443</v>
      </c>
      <c r="B1256" s="8" t="s">
        <v>164</v>
      </c>
      <c r="C1256" s="8" t="s">
        <v>440</v>
      </c>
      <c r="D1256" s="8" t="s">
        <v>440</v>
      </c>
      <c r="I1256" s="8">
        <v>0</v>
      </c>
      <c r="J1256" s="20">
        <v>1.4</v>
      </c>
      <c r="L1256" s="8">
        <v>30.46</v>
      </c>
      <c r="M1256" s="8">
        <v>24.4</v>
      </c>
      <c r="P1256" s="8">
        <v>7.2</v>
      </c>
      <c r="V1256" s="19" t="s">
        <v>435</v>
      </c>
      <c r="W1256" s="19">
        <v>1980</v>
      </c>
      <c r="X1256" s="19" t="s">
        <v>436</v>
      </c>
      <c r="AB1256" s="20" t="s">
        <v>437</v>
      </c>
    </row>
    <row r="1257" spans="1:28">
      <c r="A1257" s="8" t="s">
        <v>443</v>
      </c>
      <c r="B1257" s="8" t="s">
        <v>164</v>
      </c>
      <c r="C1257" s="8" t="s">
        <v>440</v>
      </c>
      <c r="D1257" s="8" t="s">
        <v>440</v>
      </c>
      <c r="I1257" s="8">
        <v>5</v>
      </c>
      <c r="J1257" s="20">
        <v>1.65</v>
      </c>
      <c r="L1257" s="8">
        <v>30.58</v>
      </c>
      <c r="M1257" s="8">
        <v>24.47</v>
      </c>
      <c r="P1257" s="8">
        <v>7.2</v>
      </c>
      <c r="V1257" s="19" t="s">
        <v>435</v>
      </c>
      <c r="W1257" s="19">
        <v>1980</v>
      </c>
      <c r="X1257" s="19" t="s">
        <v>436</v>
      </c>
      <c r="AB1257" s="20" t="s">
        <v>437</v>
      </c>
    </row>
    <row r="1258" spans="1:28">
      <c r="A1258" s="8" t="s">
        <v>443</v>
      </c>
      <c r="B1258" s="8" t="s">
        <v>164</v>
      </c>
      <c r="C1258" s="8" t="s">
        <v>440</v>
      </c>
      <c r="D1258" s="8" t="s">
        <v>440</v>
      </c>
      <c r="I1258" s="8">
        <v>10</v>
      </c>
      <c r="J1258" s="20">
        <v>2.79</v>
      </c>
      <c r="L1258" s="8">
        <v>31.25</v>
      </c>
      <c r="M1258" s="8">
        <v>24.93</v>
      </c>
      <c r="P1258" s="8">
        <v>6.6</v>
      </c>
      <c r="V1258" s="19" t="s">
        <v>435</v>
      </c>
      <c r="W1258" s="19">
        <v>1980</v>
      </c>
      <c r="X1258" s="19" t="s">
        <v>436</v>
      </c>
      <c r="AB1258" s="20" t="s">
        <v>437</v>
      </c>
    </row>
    <row r="1259" spans="1:28">
      <c r="A1259" s="8" t="s">
        <v>443</v>
      </c>
      <c r="B1259" s="8" t="s">
        <v>164</v>
      </c>
      <c r="C1259" s="8" t="s">
        <v>440</v>
      </c>
      <c r="D1259" s="8" t="s">
        <v>440</v>
      </c>
      <c r="I1259" s="8">
        <v>15</v>
      </c>
      <c r="J1259" s="20">
        <v>3.98</v>
      </c>
      <c r="L1259" s="8">
        <v>31.99</v>
      </c>
      <c r="M1259" s="8">
        <v>25.42</v>
      </c>
      <c r="P1259" s="8">
        <v>5.9</v>
      </c>
      <c r="V1259" s="19" t="s">
        <v>435</v>
      </c>
      <c r="W1259" s="19">
        <v>1980</v>
      </c>
      <c r="X1259" s="19" t="s">
        <v>436</v>
      </c>
      <c r="AB1259" s="20" t="s">
        <v>437</v>
      </c>
    </row>
    <row r="1260" spans="1:28">
      <c r="A1260" s="8" t="s">
        <v>443</v>
      </c>
      <c r="B1260" s="8" t="s">
        <v>164</v>
      </c>
      <c r="C1260" s="8" t="s">
        <v>440</v>
      </c>
      <c r="D1260" s="8" t="s">
        <v>440</v>
      </c>
      <c r="I1260" s="8">
        <v>25</v>
      </c>
      <c r="J1260" s="20">
        <v>4.9800000000000004</v>
      </c>
      <c r="L1260" s="8">
        <v>32.49</v>
      </c>
      <c r="M1260" s="8">
        <v>25.71</v>
      </c>
      <c r="P1260" s="8">
        <v>5.6</v>
      </c>
      <c r="V1260" s="19" t="s">
        <v>435</v>
      </c>
      <c r="W1260" s="19">
        <v>1980</v>
      </c>
      <c r="X1260" s="19" t="s">
        <v>436</v>
      </c>
      <c r="AB1260" s="20" t="s">
        <v>437</v>
      </c>
    </row>
    <row r="1261" spans="1:28">
      <c r="A1261" s="8" t="s">
        <v>443</v>
      </c>
      <c r="B1261" s="8" t="s">
        <v>164</v>
      </c>
      <c r="C1261" s="8" t="s">
        <v>440</v>
      </c>
      <c r="D1261" s="8" t="s">
        <v>440</v>
      </c>
      <c r="I1261" s="8">
        <v>30</v>
      </c>
      <c r="J1261" s="20">
        <v>6.26</v>
      </c>
      <c r="L1261" s="8">
        <v>33.39</v>
      </c>
      <c r="M1261" s="8">
        <v>26.27</v>
      </c>
      <c r="P1261" s="8">
        <v>5.7</v>
      </c>
      <c r="V1261" s="19" t="s">
        <v>435</v>
      </c>
      <c r="W1261" s="19">
        <v>1980</v>
      </c>
      <c r="X1261" s="19" t="s">
        <v>436</v>
      </c>
      <c r="AB1261" s="20" t="s">
        <v>437</v>
      </c>
    </row>
    <row r="1262" spans="1:28">
      <c r="A1262" s="8" t="s">
        <v>443</v>
      </c>
      <c r="B1262" s="8" t="s">
        <v>164</v>
      </c>
      <c r="C1262" s="8" t="s">
        <v>440</v>
      </c>
      <c r="D1262" s="8" t="s">
        <v>440</v>
      </c>
      <c r="I1262" s="8">
        <v>75</v>
      </c>
      <c r="J1262" s="20">
        <v>6.43</v>
      </c>
      <c r="L1262" s="8">
        <v>33.54</v>
      </c>
      <c r="M1262" s="8">
        <v>26.38</v>
      </c>
      <c r="P1262" s="8">
        <v>5.7</v>
      </c>
      <c r="V1262" s="19" t="s">
        <v>435</v>
      </c>
      <c r="W1262" s="19">
        <v>1980</v>
      </c>
      <c r="X1262" s="19" t="s">
        <v>436</v>
      </c>
      <c r="AB1262" s="20" t="s">
        <v>437</v>
      </c>
    </row>
    <row r="1263" spans="1:28">
      <c r="A1263" s="8" t="s">
        <v>443</v>
      </c>
      <c r="B1263" s="8" t="s">
        <v>164</v>
      </c>
      <c r="C1263" s="8" t="s">
        <v>440</v>
      </c>
      <c r="D1263" s="8" t="s">
        <v>440</v>
      </c>
      <c r="I1263" s="8">
        <v>100</v>
      </c>
      <c r="J1263" s="20">
        <v>6.45</v>
      </c>
      <c r="L1263" s="8">
        <v>33.57</v>
      </c>
      <c r="M1263" s="8">
        <v>26.39</v>
      </c>
      <c r="P1263" s="8">
        <v>5.7</v>
      </c>
      <c r="V1263" s="19" t="s">
        <v>435</v>
      </c>
      <c r="W1263" s="19">
        <v>1980</v>
      </c>
      <c r="X1263" s="19" t="s">
        <v>436</v>
      </c>
      <c r="AB1263" s="20" t="s">
        <v>437</v>
      </c>
    </row>
    <row r="1264" spans="1:28">
      <c r="A1264" s="8" t="s">
        <v>445</v>
      </c>
      <c r="B1264" s="8" t="s">
        <v>245</v>
      </c>
      <c r="C1264" s="8" t="s">
        <v>442</v>
      </c>
      <c r="D1264" s="8" t="s">
        <v>442</v>
      </c>
      <c r="I1264" s="8">
        <v>0</v>
      </c>
      <c r="J1264" s="20">
        <v>0.4</v>
      </c>
      <c r="L1264" s="8">
        <v>30.71</v>
      </c>
      <c r="M1264" s="8">
        <v>24.65</v>
      </c>
      <c r="P1264" s="8">
        <v>7</v>
      </c>
      <c r="V1264" s="19" t="s">
        <v>435</v>
      </c>
      <c r="W1264" s="19">
        <v>1980</v>
      </c>
      <c r="X1264" s="19" t="s">
        <v>436</v>
      </c>
      <c r="AB1264" s="20" t="s">
        <v>437</v>
      </c>
    </row>
    <row r="1265" spans="1:28">
      <c r="A1265" s="8" t="s">
        <v>445</v>
      </c>
      <c r="B1265" s="8" t="s">
        <v>245</v>
      </c>
      <c r="C1265" s="8" t="s">
        <v>442</v>
      </c>
      <c r="D1265" s="8" t="s">
        <v>442</v>
      </c>
      <c r="I1265" s="8">
        <v>5</v>
      </c>
      <c r="J1265" s="20">
        <v>2.11</v>
      </c>
      <c r="L1265" s="8">
        <v>31.06</v>
      </c>
      <c r="M1265" s="8">
        <v>24.83</v>
      </c>
      <c r="P1265" s="8">
        <v>6.8</v>
      </c>
      <c r="V1265" s="19" t="s">
        <v>435</v>
      </c>
      <c r="W1265" s="19">
        <v>1980</v>
      </c>
      <c r="X1265" s="19" t="s">
        <v>436</v>
      </c>
      <c r="AB1265" s="20" t="s">
        <v>437</v>
      </c>
    </row>
    <row r="1266" spans="1:28">
      <c r="A1266" s="8" t="s">
        <v>445</v>
      </c>
      <c r="B1266" s="8" t="s">
        <v>245</v>
      </c>
      <c r="C1266" s="8" t="s">
        <v>442</v>
      </c>
      <c r="D1266" s="8" t="s">
        <v>442</v>
      </c>
      <c r="I1266" s="8">
        <v>10</v>
      </c>
      <c r="J1266" s="20">
        <v>2.8</v>
      </c>
      <c r="L1266" s="8">
        <v>31.61</v>
      </c>
      <c r="M1266" s="8">
        <v>25.22</v>
      </c>
      <c r="P1266" s="8">
        <v>6.3</v>
      </c>
      <c r="V1266" s="19" t="s">
        <v>435</v>
      </c>
      <c r="W1266" s="19">
        <v>1980</v>
      </c>
      <c r="X1266" s="19" t="s">
        <v>436</v>
      </c>
      <c r="AB1266" s="20" t="s">
        <v>437</v>
      </c>
    </row>
    <row r="1267" spans="1:28">
      <c r="A1267" s="8" t="s">
        <v>445</v>
      </c>
      <c r="B1267" s="8" t="s">
        <v>245</v>
      </c>
      <c r="C1267" s="8" t="s">
        <v>442</v>
      </c>
      <c r="D1267" s="8" t="s">
        <v>442</v>
      </c>
      <c r="I1267" s="8">
        <v>15</v>
      </c>
      <c r="J1267" s="20">
        <v>3.71</v>
      </c>
      <c r="L1267" s="8">
        <v>31.99</v>
      </c>
      <c r="M1267" s="8">
        <v>25.45</v>
      </c>
      <c r="P1267" s="8">
        <v>6</v>
      </c>
      <c r="V1267" s="19" t="s">
        <v>435</v>
      </c>
      <c r="W1267" s="19">
        <v>1980</v>
      </c>
      <c r="X1267" s="19" t="s">
        <v>436</v>
      </c>
      <c r="AB1267" s="20" t="s">
        <v>437</v>
      </c>
    </row>
    <row r="1268" spans="1:28">
      <c r="A1268" s="8" t="s">
        <v>445</v>
      </c>
      <c r="B1268" s="8" t="s">
        <v>245</v>
      </c>
      <c r="C1268" s="8" t="s">
        <v>442</v>
      </c>
      <c r="D1268" s="8" t="s">
        <v>442</v>
      </c>
      <c r="I1268" s="8">
        <v>25</v>
      </c>
      <c r="J1268" s="20">
        <v>5.46</v>
      </c>
      <c r="L1268" s="8">
        <v>32.69</v>
      </c>
      <c r="M1268" s="8">
        <v>25.82</v>
      </c>
      <c r="P1268" s="8">
        <v>5.7</v>
      </c>
      <c r="V1268" s="19" t="s">
        <v>435</v>
      </c>
      <c r="W1268" s="19">
        <v>1980</v>
      </c>
      <c r="X1268" s="19" t="s">
        <v>436</v>
      </c>
      <c r="AB1268" s="20" t="s">
        <v>437</v>
      </c>
    </row>
    <row r="1269" spans="1:28">
      <c r="A1269" s="8" t="s">
        <v>445</v>
      </c>
      <c r="B1269" s="8" t="s">
        <v>245</v>
      </c>
      <c r="C1269" s="8" t="s">
        <v>442</v>
      </c>
      <c r="D1269" s="8" t="s">
        <v>442</v>
      </c>
      <c r="I1269" s="8">
        <v>50</v>
      </c>
      <c r="J1269" s="20">
        <v>6.84</v>
      </c>
      <c r="L1269" s="8">
        <v>33.520000000000003</v>
      </c>
      <c r="M1269" s="8">
        <v>26.3</v>
      </c>
      <c r="P1269" s="8">
        <v>5.5</v>
      </c>
      <c r="V1269" s="19" t="s">
        <v>435</v>
      </c>
      <c r="W1269" s="19">
        <v>1980</v>
      </c>
      <c r="X1269" s="19" t="s">
        <v>436</v>
      </c>
      <c r="AB1269" s="20" t="s">
        <v>437</v>
      </c>
    </row>
    <row r="1270" spans="1:28">
      <c r="A1270" s="8" t="s">
        <v>445</v>
      </c>
      <c r="B1270" s="8" t="s">
        <v>245</v>
      </c>
      <c r="C1270" s="8" t="s">
        <v>442</v>
      </c>
      <c r="D1270" s="8" t="s">
        <v>442</v>
      </c>
      <c r="I1270" s="8">
        <v>75</v>
      </c>
      <c r="J1270" s="20">
        <v>6.86</v>
      </c>
      <c r="L1270" s="8">
        <v>33.6</v>
      </c>
      <c r="M1270" s="8">
        <v>26.36</v>
      </c>
      <c r="P1270" s="8">
        <v>5.6</v>
      </c>
      <c r="V1270" s="19" t="s">
        <v>435</v>
      </c>
      <c r="W1270" s="19">
        <v>1980</v>
      </c>
      <c r="X1270" s="19" t="s">
        <v>436</v>
      </c>
      <c r="AB1270" s="20" t="s">
        <v>437</v>
      </c>
    </row>
    <row r="1271" spans="1:28">
      <c r="A1271" s="8" t="s">
        <v>445</v>
      </c>
      <c r="B1271" s="8" t="s">
        <v>245</v>
      </c>
      <c r="C1271" s="8" t="s">
        <v>442</v>
      </c>
      <c r="D1271" s="8" t="s">
        <v>442</v>
      </c>
      <c r="I1271" s="8">
        <v>100</v>
      </c>
      <c r="J1271" s="20">
        <v>6.87</v>
      </c>
      <c r="L1271" s="8">
        <v>33.619999999999997</v>
      </c>
      <c r="M1271" s="8">
        <v>26.38</v>
      </c>
      <c r="P1271" s="8">
        <v>5.65</v>
      </c>
      <c r="V1271" s="19" t="s">
        <v>435</v>
      </c>
      <c r="W1271" s="19">
        <v>1980</v>
      </c>
      <c r="X1271" s="19" t="s">
        <v>436</v>
      </c>
      <c r="AB1271" s="20" t="s">
        <v>437</v>
      </c>
    </row>
    <row r="1272" spans="1:28">
      <c r="A1272" s="8" t="s">
        <v>445</v>
      </c>
      <c r="B1272" s="8" t="s">
        <v>446</v>
      </c>
      <c r="C1272" s="8" t="s">
        <v>137</v>
      </c>
      <c r="D1272" s="8" t="s">
        <v>137</v>
      </c>
      <c r="I1272" s="8">
        <v>0</v>
      </c>
      <c r="J1272" s="20">
        <v>0.45</v>
      </c>
      <c r="L1272" s="8">
        <v>31.5</v>
      </c>
      <c r="M1272" s="8">
        <v>25.29</v>
      </c>
      <c r="P1272" s="8">
        <v>6.6</v>
      </c>
      <c r="V1272" s="19" t="s">
        <v>435</v>
      </c>
      <c r="W1272" s="19">
        <v>1980</v>
      </c>
      <c r="X1272" s="19" t="s">
        <v>436</v>
      </c>
      <c r="AB1272" s="20" t="s">
        <v>437</v>
      </c>
    </row>
    <row r="1273" spans="1:28">
      <c r="A1273" s="8" t="s">
        <v>445</v>
      </c>
      <c r="B1273" s="8" t="s">
        <v>446</v>
      </c>
      <c r="C1273" s="8" t="s">
        <v>137</v>
      </c>
      <c r="D1273" s="8" t="s">
        <v>137</v>
      </c>
      <c r="I1273" s="8">
        <v>5</v>
      </c>
      <c r="J1273" s="20">
        <v>3.03</v>
      </c>
      <c r="L1273" s="8">
        <v>31.8</v>
      </c>
      <c r="M1273" s="8">
        <v>25.28</v>
      </c>
      <c r="P1273" s="8">
        <v>6.3</v>
      </c>
      <c r="V1273" s="19" t="s">
        <v>435</v>
      </c>
      <c r="W1273" s="19">
        <v>1980</v>
      </c>
      <c r="X1273" s="19" t="s">
        <v>436</v>
      </c>
      <c r="AB1273" s="20" t="s">
        <v>437</v>
      </c>
    </row>
    <row r="1274" spans="1:28">
      <c r="A1274" s="8" t="s">
        <v>445</v>
      </c>
      <c r="B1274" s="8" t="s">
        <v>446</v>
      </c>
      <c r="C1274" s="8" t="s">
        <v>137</v>
      </c>
      <c r="D1274" s="8" t="s">
        <v>137</v>
      </c>
      <c r="I1274" s="8">
        <v>10</v>
      </c>
      <c r="J1274" s="20">
        <v>3.62</v>
      </c>
      <c r="L1274" s="8">
        <v>32</v>
      </c>
      <c r="M1274" s="8">
        <v>25.46</v>
      </c>
      <c r="P1274" s="8">
        <v>5.9</v>
      </c>
      <c r="V1274" s="19" t="s">
        <v>435</v>
      </c>
      <c r="W1274" s="19">
        <v>1980</v>
      </c>
      <c r="X1274" s="19" t="s">
        <v>436</v>
      </c>
      <c r="AB1274" s="20" t="s">
        <v>437</v>
      </c>
    </row>
    <row r="1275" spans="1:28">
      <c r="A1275" s="8" t="s">
        <v>445</v>
      </c>
      <c r="B1275" s="8" t="s">
        <v>446</v>
      </c>
      <c r="C1275" s="8" t="s">
        <v>137</v>
      </c>
      <c r="D1275" s="8" t="s">
        <v>137</v>
      </c>
      <c r="I1275" s="8">
        <v>15</v>
      </c>
      <c r="J1275" s="20">
        <v>3.73</v>
      </c>
      <c r="L1275" s="8">
        <v>32.049999999999997</v>
      </c>
      <c r="M1275" s="8">
        <v>25.49</v>
      </c>
      <c r="P1275" s="8">
        <v>5.7</v>
      </c>
      <c r="V1275" s="19" t="s">
        <v>435</v>
      </c>
      <c r="W1275" s="19">
        <v>1980</v>
      </c>
      <c r="X1275" s="19" t="s">
        <v>436</v>
      </c>
      <c r="AB1275" s="20" t="s">
        <v>437</v>
      </c>
    </row>
    <row r="1276" spans="1:28">
      <c r="A1276" s="8" t="s">
        <v>445</v>
      </c>
      <c r="B1276" s="8" t="s">
        <v>446</v>
      </c>
      <c r="C1276" s="8" t="s">
        <v>137</v>
      </c>
      <c r="D1276" s="8" t="s">
        <v>137</v>
      </c>
      <c r="I1276" s="8">
        <v>25</v>
      </c>
      <c r="J1276" s="20">
        <v>5.66</v>
      </c>
      <c r="L1276" s="8">
        <v>32.5</v>
      </c>
      <c r="M1276" s="8">
        <v>25.65</v>
      </c>
      <c r="P1276" s="8">
        <v>4.9000000000000004</v>
      </c>
      <c r="V1276" s="19" t="s">
        <v>435</v>
      </c>
      <c r="W1276" s="19">
        <v>1980</v>
      </c>
      <c r="X1276" s="19" t="s">
        <v>436</v>
      </c>
      <c r="AB1276" s="20" t="s">
        <v>437</v>
      </c>
    </row>
    <row r="1277" spans="1:28">
      <c r="A1277" s="8" t="s">
        <v>445</v>
      </c>
      <c r="B1277" s="8" t="s">
        <v>446</v>
      </c>
      <c r="C1277" s="8" t="s">
        <v>137</v>
      </c>
      <c r="D1277" s="8" t="s">
        <v>137</v>
      </c>
      <c r="I1277" s="8">
        <v>50</v>
      </c>
      <c r="J1277" s="20">
        <v>7.33</v>
      </c>
      <c r="L1277" s="8">
        <v>33.58</v>
      </c>
      <c r="M1277" s="8">
        <v>26.28</v>
      </c>
      <c r="P1277" s="8">
        <v>5</v>
      </c>
      <c r="V1277" s="19" t="s">
        <v>435</v>
      </c>
      <c r="W1277" s="19">
        <v>1980</v>
      </c>
      <c r="X1277" s="19" t="s">
        <v>436</v>
      </c>
      <c r="AB1277" s="20" t="s">
        <v>437</v>
      </c>
    </row>
    <row r="1278" spans="1:28">
      <c r="A1278" s="8" t="s">
        <v>445</v>
      </c>
      <c r="B1278" s="8" t="s">
        <v>446</v>
      </c>
      <c r="C1278" s="8" t="s">
        <v>137</v>
      </c>
      <c r="D1278" s="8" t="s">
        <v>137</v>
      </c>
      <c r="I1278" s="8">
        <v>75</v>
      </c>
      <c r="J1278" s="20">
        <v>6.98</v>
      </c>
      <c r="L1278" s="8">
        <v>33.78</v>
      </c>
      <c r="M1278" s="8">
        <v>26.49</v>
      </c>
      <c r="P1278" s="8">
        <v>5.4</v>
      </c>
      <c r="V1278" s="19" t="s">
        <v>435</v>
      </c>
      <c r="W1278" s="19">
        <v>1980</v>
      </c>
      <c r="X1278" s="19" t="s">
        <v>436</v>
      </c>
      <c r="AB1278" s="20" t="s">
        <v>437</v>
      </c>
    </row>
    <row r="1279" spans="1:28">
      <c r="A1279" s="8" t="s">
        <v>445</v>
      </c>
      <c r="B1279" s="8" t="s">
        <v>446</v>
      </c>
      <c r="C1279" s="8" t="s">
        <v>137</v>
      </c>
      <c r="D1279" s="8" t="s">
        <v>137</v>
      </c>
      <c r="I1279" s="8">
        <v>90</v>
      </c>
      <c r="J1279" s="20">
        <v>6.9</v>
      </c>
      <c r="L1279" s="8">
        <v>33.82</v>
      </c>
      <c r="M1279" s="8">
        <v>26.54</v>
      </c>
      <c r="P1279" s="8">
        <v>5.4</v>
      </c>
      <c r="V1279" s="19" t="s">
        <v>435</v>
      </c>
      <c r="W1279" s="19">
        <v>1980</v>
      </c>
      <c r="X1279" s="19" t="s">
        <v>436</v>
      </c>
      <c r="AB1279" s="20" t="s">
        <v>437</v>
      </c>
    </row>
    <row r="1280" spans="1:28">
      <c r="A1280" s="8" t="s">
        <v>447</v>
      </c>
      <c r="B1280" s="8" t="s">
        <v>238</v>
      </c>
      <c r="C1280" s="8" t="s">
        <v>440</v>
      </c>
      <c r="D1280" s="8" t="s">
        <v>440</v>
      </c>
      <c r="I1280" s="8">
        <v>0</v>
      </c>
      <c r="J1280" s="20">
        <v>1.8</v>
      </c>
      <c r="L1280" s="8">
        <v>25.27</v>
      </c>
      <c r="M1280" s="8">
        <v>20.239999999999998</v>
      </c>
      <c r="P1280" s="8">
        <v>8.5</v>
      </c>
      <c r="V1280" s="19" t="s">
        <v>435</v>
      </c>
      <c r="W1280" s="19">
        <v>1980</v>
      </c>
      <c r="X1280" s="19" t="s">
        <v>436</v>
      </c>
      <c r="AB1280" s="20" t="s">
        <v>437</v>
      </c>
    </row>
    <row r="1281" spans="1:28">
      <c r="A1281" s="8" t="s">
        <v>447</v>
      </c>
      <c r="B1281" s="8" t="s">
        <v>238</v>
      </c>
      <c r="C1281" s="8" t="s">
        <v>440</v>
      </c>
      <c r="D1281" s="8" t="s">
        <v>440</v>
      </c>
      <c r="I1281" s="8">
        <v>5</v>
      </c>
      <c r="J1281" s="20">
        <v>2.0499999999999998</v>
      </c>
      <c r="L1281" s="8">
        <v>25.95</v>
      </c>
      <c r="M1281" s="8">
        <v>20.76</v>
      </c>
      <c r="P1281" s="8">
        <v>8.1999999999999993</v>
      </c>
      <c r="V1281" s="19" t="s">
        <v>435</v>
      </c>
      <c r="W1281" s="19">
        <v>1980</v>
      </c>
      <c r="X1281" s="19" t="s">
        <v>436</v>
      </c>
      <c r="AB1281" s="20" t="s">
        <v>437</v>
      </c>
    </row>
    <row r="1282" spans="1:28">
      <c r="A1282" s="8" t="s">
        <v>447</v>
      </c>
      <c r="B1282" s="8" t="s">
        <v>238</v>
      </c>
      <c r="C1282" s="8" t="s">
        <v>440</v>
      </c>
      <c r="D1282" s="8" t="s">
        <v>440</v>
      </c>
      <c r="I1282" s="8">
        <v>10</v>
      </c>
      <c r="J1282" s="20">
        <v>2.5</v>
      </c>
      <c r="L1282" s="8">
        <v>27.28</v>
      </c>
      <c r="M1282" s="8">
        <v>21.8</v>
      </c>
      <c r="P1282" s="8">
        <v>7.8</v>
      </c>
      <c r="V1282" s="19" t="s">
        <v>435</v>
      </c>
      <c r="W1282" s="19">
        <v>1980</v>
      </c>
      <c r="X1282" s="19" t="s">
        <v>436</v>
      </c>
      <c r="AB1282" s="20" t="s">
        <v>437</v>
      </c>
    </row>
    <row r="1283" spans="1:28">
      <c r="A1283" s="8" t="s">
        <v>447</v>
      </c>
      <c r="B1283" s="8" t="s">
        <v>238</v>
      </c>
      <c r="C1283" s="8" t="s">
        <v>440</v>
      </c>
      <c r="D1283" s="8" t="s">
        <v>440</v>
      </c>
      <c r="I1283" s="8">
        <v>15</v>
      </c>
      <c r="J1283" s="20">
        <v>3.7</v>
      </c>
      <c r="L1283" s="8">
        <v>31.61</v>
      </c>
      <c r="M1283" s="8">
        <v>25.14</v>
      </c>
      <c r="P1283" s="8">
        <v>6.4</v>
      </c>
      <c r="V1283" s="19" t="s">
        <v>435</v>
      </c>
      <c r="W1283" s="19">
        <v>1980</v>
      </c>
      <c r="X1283" s="19" t="s">
        <v>436</v>
      </c>
      <c r="AB1283" s="20" t="s">
        <v>437</v>
      </c>
    </row>
    <row r="1284" spans="1:28">
      <c r="A1284" s="8" t="s">
        <v>447</v>
      </c>
      <c r="B1284" s="8" t="s">
        <v>238</v>
      </c>
      <c r="C1284" s="8" t="s">
        <v>440</v>
      </c>
      <c r="D1284" s="8" t="s">
        <v>440</v>
      </c>
      <c r="I1284" s="8">
        <v>25</v>
      </c>
      <c r="J1284" s="20">
        <v>5.16</v>
      </c>
      <c r="L1284" s="8">
        <v>32.869999999999997</v>
      </c>
      <c r="M1284" s="8">
        <v>26.01</v>
      </c>
      <c r="P1284" s="8">
        <v>5.7</v>
      </c>
      <c r="V1284" s="19" t="s">
        <v>435</v>
      </c>
      <c r="W1284" s="19">
        <v>1980</v>
      </c>
      <c r="X1284" s="19" t="s">
        <v>436</v>
      </c>
      <c r="AB1284" s="20" t="s">
        <v>437</v>
      </c>
    </row>
    <row r="1285" spans="1:28">
      <c r="A1285" s="8" t="s">
        <v>447</v>
      </c>
      <c r="B1285" s="8" t="s">
        <v>238</v>
      </c>
      <c r="C1285" s="8" t="s">
        <v>440</v>
      </c>
      <c r="D1285" s="8" t="s">
        <v>440</v>
      </c>
      <c r="I1285" s="8">
        <v>50</v>
      </c>
      <c r="J1285" s="20">
        <v>5.67</v>
      </c>
      <c r="L1285" s="8">
        <v>33.44</v>
      </c>
      <c r="M1285" s="8">
        <v>26.39</v>
      </c>
      <c r="P1285" s="8">
        <v>5.4</v>
      </c>
      <c r="V1285" s="19" t="s">
        <v>435</v>
      </c>
      <c r="W1285" s="19">
        <v>1980</v>
      </c>
      <c r="X1285" s="19" t="s">
        <v>436</v>
      </c>
      <c r="AB1285" s="20" t="s">
        <v>437</v>
      </c>
    </row>
    <row r="1286" spans="1:28">
      <c r="A1286" s="8" t="s">
        <v>447</v>
      </c>
      <c r="B1286" s="8" t="s">
        <v>238</v>
      </c>
      <c r="C1286" s="8" t="s">
        <v>440</v>
      </c>
      <c r="D1286" s="8" t="s">
        <v>440</v>
      </c>
      <c r="I1286" s="8">
        <v>75</v>
      </c>
      <c r="J1286" s="20">
        <v>5.85</v>
      </c>
      <c r="L1286" s="8">
        <v>33.64</v>
      </c>
      <c r="M1286" s="8">
        <v>26.52</v>
      </c>
      <c r="P1286" s="8">
        <v>5.3</v>
      </c>
      <c r="V1286" s="19" t="s">
        <v>435</v>
      </c>
      <c r="W1286" s="19">
        <v>1980</v>
      </c>
      <c r="X1286" s="19" t="s">
        <v>436</v>
      </c>
      <c r="AB1286" s="20" t="s">
        <v>437</v>
      </c>
    </row>
    <row r="1287" spans="1:28">
      <c r="A1287" s="8" t="s">
        <v>447</v>
      </c>
      <c r="B1287" s="8" t="s">
        <v>238</v>
      </c>
      <c r="C1287" s="8" t="s">
        <v>440</v>
      </c>
      <c r="D1287" s="8" t="s">
        <v>440</v>
      </c>
      <c r="I1287" s="8">
        <v>100</v>
      </c>
      <c r="J1287" s="20">
        <v>5.86</v>
      </c>
      <c r="L1287" s="8">
        <v>33.67</v>
      </c>
      <c r="M1287" s="8">
        <v>26.54</v>
      </c>
      <c r="P1287" s="8">
        <v>5.5</v>
      </c>
      <c r="V1287" s="19" t="s">
        <v>435</v>
      </c>
      <c r="W1287" s="19">
        <v>1980</v>
      </c>
      <c r="X1287" s="19" t="s">
        <v>436</v>
      </c>
      <c r="AB1287" s="20" t="s">
        <v>437</v>
      </c>
    </row>
    <row r="1288" spans="1:28">
      <c r="A1288" s="8" t="s">
        <v>448</v>
      </c>
      <c r="B1288" s="8" t="s">
        <v>180</v>
      </c>
      <c r="C1288" s="8" t="s">
        <v>137</v>
      </c>
      <c r="D1288" s="8" t="s">
        <v>137</v>
      </c>
      <c r="I1288" s="8">
        <v>0</v>
      </c>
      <c r="J1288" s="20">
        <v>1.95</v>
      </c>
      <c r="L1288" s="8">
        <v>26.84</v>
      </c>
      <c r="M1288" s="8">
        <v>21.49</v>
      </c>
      <c r="P1288" s="8">
        <v>10.199999999999999</v>
      </c>
      <c r="V1288" s="19" t="s">
        <v>435</v>
      </c>
      <c r="W1288" s="19">
        <v>1980</v>
      </c>
      <c r="X1288" s="19" t="s">
        <v>436</v>
      </c>
      <c r="AB1288" s="20" t="s">
        <v>437</v>
      </c>
    </row>
    <row r="1289" spans="1:28">
      <c r="A1289" s="8" t="s">
        <v>448</v>
      </c>
      <c r="B1289" s="8" t="s">
        <v>180</v>
      </c>
      <c r="C1289" s="8" t="s">
        <v>137</v>
      </c>
      <c r="D1289" s="8" t="s">
        <v>137</v>
      </c>
      <c r="I1289" s="8">
        <v>5</v>
      </c>
      <c r="J1289" s="20">
        <v>1.66</v>
      </c>
      <c r="L1289" s="8">
        <v>27.06</v>
      </c>
      <c r="M1289" s="8">
        <v>21.68</v>
      </c>
      <c r="P1289" s="8">
        <v>9.9</v>
      </c>
      <c r="V1289" s="19" t="s">
        <v>435</v>
      </c>
      <c r="W1289" s="19">
        <v>1980</v>
      </c>
      <c r="X1289" s="19" t="s">
        <v>436</v>
      </c>
      <c r="AB1289" s="20" t="s">
        <v>437</v>
      </c>
    </row>
    <row r="1290" spans="1:28">
      <c r="A1290" s="8" t="s">
        <v>448</v>
      </c>
      <c r="B1290" s="8" t="s">
        <v>180</v>
      </c>
      <c r="C1290" s="8" t="s">
        <v>137</v>
      </c>
      <c r="D1290" s="8" t="s">
        <v>137</v>
      </c>
      <c r="I1290" s="8">
        <v>10</v>
      </c>
      <c r="J1290" s="20">
        <v>1.29</v>
      </c>
      <c r="L1290" s="8">
        <v>29.93</v>
      </c>
      <c r="M1290" s="8">
        <v>23.96</v>
      </c>
      <c r="P1290" s="8">
        <v>6.8</v>
      </c>
      <c r="V1290" s="19" t="s">
        <v>435</v>
      </c>
      <c r="W1290" s="19">
        <v>1980</v>
      </c>
      <c r="X1290" s="19" t="s">
        <v>436</v>
      </c>
      <c r="AB1290" s="20" t="s">
        <v>437</v>
      </c>
    </row>
    <row r="1291" spans="1:28">
      <c r="A1291" s="8" t="s">
        <v>448</v>
      </c>
      <c r="B1291" s="8" t="s">
        <v>180</v>
      </c>
      <c r="C1291" s="8" t="s">
        <v>137</v>
      </c>
      <c r="D1291" s="8" t="s">
        <v>137</v>
      </c>
      <c r="I1291" s="8">
        <v>15</v>
      </c>
      <c r="J1291" s="20">
        <v>2.4900000000000002</v>
      </c>
      <c r="L1291" s="8" t="s">
        <v>18</v>
      </c>
      <c r="M1291" s="8" t="s">
        <v>18</v>
      </c>
      <c r="P1291" s="8">
        <v>5.6</v>
      </c>
      <c r="V1291" s="19" t="s">
        <v>435</v>
      </c>
      <c r="W1291" s="19">
        <v>1980</v>
      </c>
      <c r="X1291" s="19" t="s">
        <v>436</v>
      </c>
      <c r="AB1291" s="20" t="s">
        <v>437</v>
      </c>
    </row>
    <row r="1292" spans="1:28">
      <c r="A1292" s="8" t="s">
        <v>448</v>
      </c>
      <c r="B1292" s="8" t="s">
        <v>180</v>
      </c>
      <c r="C1292" s="8" t="s">
        <v>137</v>
      </c>
      <c r="D1292" s="8" t="s">
        <v>137</v>
      </c>
      <c r="I1292" s="8">
        <v>25</v>
      </c>
      <c r="J1292" s="20">
        <v>6.04</v>
      </c>
      <c r="L1292" s="8">
        <v>32.99</v>
      </c>
      <c r="M1292" s="8">
        <v>25.99</v>
      </c>
      <c r="P1292" s="8">
        <v>4.0999999999999996</v>
      </c>
      <c r="V1292" s="19" t="s">
        <v>435</v>
      </c>
      <c r="W1292" s="19">
        <v>1980</v>
      </c>
      <c r="X1292" s="19" t="s">
        <v>436</v>
      </c>
      <c r="AB1292" s="20" t="s">
        <v>437</v>
      </c>
    </row>
    <row r="1293" spans="1:28">
      <c r="A1293" s="8" t="s">
        <v>448</v>
      </c>
      <c r="B1293" s="8" t="s">
        <v>180</v>
      </c>
      <c r="C1293" s="8" t="s">
        <v>137</v>
      </c>
      <c r="D1293" s="8" t="s">
        <v>137</v>
      </c>
      <c r="I1293" s="8">
        <v>50</v>
      </c>
      <c r="J1293" s="20">
        <v>6.33</v>
      </c>
      <c r="L1293" s="8">
        <v>33.56</v>
      </c>
      <c r="M1293" s="8">
        <v>26.4</v>
      </c>
      <c r="P1293" s="8">
        <v>5.2</v>
      </c>
      <c r="V1293" s="19" t="s">
        <v>435</v>
      </c>
      <c r="W1293" s="19">
        <v>1980</v>
      </c>
      <c r="X1293" s="19" t="s">
        <v>436</v>
      </c>
      <c r="AB1293" s="20" t="s">
        <v>437</v>
      </c>
    </row>
    <row r="1294" spans="1:28">
      <c r="A1294" s="8" t="s">
        <v>448</v>
      </c>
      <c r="B1294" s="8" t="s">
        <v>180</v>
      </c>
      <c r="C1294" s="8" t="s">
        <v>137</v>
      </c>
      <c r="D1294" s="8" t="s">
        <v>137</v>
      </c>
      <c r="I1294" s="8">
        <v>75</v>
      </c>
      <c r="J1294" s="20">
        <v>6.19</v>
      </c>
      <c r="L1294" s="8">
        <v>33.770000000000003</v>
      </c>
      <c r="M1294" s="8">
        <v>26.58</v>
      </c>
      <c r="P1294" s="8">
        <v>5.3</v>
      </c>
      <c r="V1294" s="19" t="s">
        <v>435</v>
      </c>
      <c r="W1294" s="19">
        <v>1980</v>
      </c>
      <c r="X1294" s="19" t="s">
        <v>436</v>
      </c>
      <c r="AB1294" s="20" t="s">
        <v>437</v>
      </c>
    </row>
    <row r="1295" spans="1:28">
      <c r="A1295" s="8" t="s">
        <v>448</v>
      </c>
      <c r="B1295" s="8" t="s">
        <v>180</v>
      </c>
      <c r="C1295" s="8" t="s">
        <v>137</v>
      </c>
      <c r="D1295" s="8" t="s">
        <v>137</v>
      </c>
      <c r="I1295" s="8">
        <v>95</v>
      </c>
      <c r="J1295" s="20">
        <v>6.06</v>
      </c>
      <c r="L1295" s="8">
        <v>33.81</v>
      </c>
      <c r="M1295" s="8">
        <v>26.63</v>
      </c>
      <c r="P1295" s="8">
        <v>5.4</v>
      </c>
      <c r="V1295" s="19" t="s">
        <v>435</v>
      </c>
      <c r="W1295" s="19">
        <v>1980</v>
      </c>
      <c r="X1295" s="19" t="s">
        <v>436</v>
      </c>
      <c r="AB1295" s="20" t="s">
        <v>437</v>
      </c>
    </row>
    <row r="1296" spans="1:28">
      <c r="A1296" s="8" t="s">
        <v>449</v>
      </c>
      <c r="B1296" s="8" t="s">
        <v>213</v>
      </c>
      <c r="C1296" s="8" t="s">
        <v>77</v>
      </c>
      <c r="D1296" s="8" t="s">
        <v>77</v>
      </c>
      <c r="I1296" s="8">
        <v>0</v>
      </c>
      <c r="J1296" s="20">
        <v>8.8000000000000007</v>
      </c>
      <c r="L1296" s="8">
        <v>15.48</v>
      </c>
      <c r="M1296" s="8">
        <v>11.96</v>
      </c>
      <c r="P1296" s="8">
        <v>7.6</v>
      </c>
      <c r="V1296" s="19" t="s">
        <v>435</v>
      </c>
      <c r="W1296" s="19">
        <v>1980</v>
      </c>
      <c r="X1296" s="19" t="s">
        <v>436</v>
      </c>
      <c r="AB1296" s="20" t="s">
        <v>437</v>
      </c>
    </row>
    <row r="1297" spans="1:28">
      <c r="A1297" s="8" t="s">
        <v>449</v>
      </c>
      <c r="B1297" s="8" t="s">
        <v>213</v>
      </c>
      <c r="C1297" s="8" t="s">
        <v>77</v>
      </c>
      <c r="D1297" s="8" t="s">
        <v>77</v>
      </c>
      <c r="I1297" s="8">
        <v>5</v>
      </c>
      <c r="J1297" s="20">
        <v>5.69</v>
      </c>
      <c r="L1297" s="8">
        <v>28.71</v>
      </c>
      <c r="M1297" s="8">
        <v>22.64</v>
      </c>
      <c r="P1297" s="8">
        <v>7</v>
      </c>
      <c r="V1297" s="19" t="s">
        <v>435</v>
      </c>
      <c r="W1297" s="19">
        <v>1980</v>
      </c>
      <c r="X1297" s="19" t="s">
        <v>436</v>
      </c>
      <c r="AB1297" s="20" t="s">
        <v>437</v>
      </c>
    </row>
    <row r="1298" spans="1:28">
      <c r="A1298" s="8" t="s">
        <v>449</v>
      </c>
      <c r="B1298" s="8" t="s">
        <v>213</v>
      </c>
      <c r="C1298" s="8" t="s">
        <v>77</v>
      </c>
      <c r="D1298" s="8" t="s">
        <v>77</v>
      </c>
      <c r="I1298" s="8">
        <v>10</v>
      </c>
      <c r="J1298" s="20">
        <v>5.69</v>
      </c>
      <c r="L1298" s="8">
        <v>30.08</v>
      </c>
      <c r="M1298" s="8">
        <v>32.72</v>
      </c>
      <c r="P1298" s="8">
        <v>6.8</v>
      </c>
      <c r="V1298" s="19" t="s">
        <v>435</v>
      </c>
      <c r="W1298" s="19">
        <v>1980</v>
      </c>
      <c r="X1298" s="19" t="s">
        <v>436</v>
      </c>
      <c r="AB1298" s="20" t="s">
        <v>437</v>
      </c>
    </row>
    <row r="1299" spans="1:28">
      <c r="A1299" s="8" t="s">
        <v>449</v>
      </c>
      <c r="B1299" s="8" t="s">
        <v>213</v>
      </c>
      <c r="C1299" s="8" t="s">
        <v>77</v>
      </c>
      <c r="D1299" s="8" t="s">
        <v>77</v>
      </c>
      <c r="I1299" s="8">
        <v>15</v>
      </c>
      <c r="J1299" s="20">
        <v>5.43</v>
      </c>
      <c r="L1299" s="8">
        <v>31.14</v>
      </c>
      <c r="M1299" s="8">
        <v>24.59</v>
      </c>
      <c r="P1299" s="8">
        <v>6.8</v>
      </c>
      <c r="V1299" s="19" t="s">
        <v>435</v>
      </c>
      <c r="W1299" s="19">
        <v>1980</v>
      </c>
      <c r="X1299" s="19" t="s">
        <v>436</v>
      </c>
      <c r="AB1299" s="20" t="s">
        <v>437</v>
      </c>
    </row>
    <row r="1300" spans="1:28">
      <c r="A1300" s="8" t="s">
        <v>449</v>
      </c>
      <c r="B1300" s="8" t="s">
        <v>213</v>
      </c>
      <c r="C1300" s="8" t="s">
        <v>77</v>
      </c>
      <c r="D1300" s="8" t="s">
        <v>77</v>
      </c>
      <c r="I1300" s="8">
        <v>25</v>
      </c>
      <c r="J1300" s="20">
        <v>5.49</v>
      </c>
      <c r="L1300" s="8">
        <v>32.31</v>
      </c>
      <c r="M1300" s="8">
        <v>25.41</v>
      </c>
      <c r="P1300" s="8">
        <v>6.3</v>
      </c>
      <c r="V1300" s="19" t="s">
        <v>435</v>
      </c>
      <c r="W1300" s="19">
        <v>1980</v>
      </c>
      <c r="X1300" s="19" t="s">
        <v>436</v>
      </c>
      <c r="AB1300" s="20" t="s">
        <v>437</v>
      </c>
    </row>
    <row r="1301" spans="1:28">
      <c r="A1301" s="8" t="s">
        <v>449</v>
      </c>
      <c r="B1301" s="8" t="s">
        <v>213</v>
      </c>
      <c r="C1301" s="8" t="s">
        <v>77</v>
      </c>
      <c r="D1301" s="8" t="s">
        <v>77</v>
      </c>
      <c r="I1301" s="8">
        <v>50</v>
      </c>
      <c r="J1301" s="20">
        <v>5.96</v>
      </c>
      <c r="L1301" s="8">
        <v>34.299999999999997</v>
      </c>
      <c r="M1301" s="8">
        <v>27.03</v>
      </c>
      <c r="P1301" s="8">
        <v>5.9</v>
      </c>
      <c r="V1301" s="19" t="s">
        <v>435</v>
      </c>
      <c r="W1301" s="19">
        <v>1980</v>
      </c>
      <c r="X1301" s="19" t="s">
        <v>436</v>
      </c>
      <c r="AB1301" s="20" t="s">
        <v>437</v>
      </c>
    </row>
    <row r="1302" spans="1:28">
      <c r="A1302" s="8" t="s">
        <v>449</v>
      </c>
      <c r="B1302" s="8" t="s">
        <v>213</v>
      </c>
      <c r="C1302" s="8" t="s">
        <v>77</v>
      </c>
      <c r="D1302" s="8" t="s">
        <v>77</v>
      </c>
      <c r="I1302" s="8">
        <v>75</v>
      </c>
      <c r="J1302" s="20">
        <v>6.32</v>
      </c>
      <c r="L1302" s="8">
        <v>34.64</v>
      </c>
      <c r="M1302" s="8">
        <v>27.25</v>
      </c>
      <c r="P1302" s="8">
        <v>5.7</v>
      </c>
      <c r="V1302" s="19" t="s">
        <v>435</v>
      </c>
      <c r="W1302" s="19">
        <v>1980</v>
      </c>
      <c r="X1302" s="19" t="s">
        <v>436</v>
      </c>
      <c r="AB1302" s="20" t="s">
        <v>437</v>
      </c>
    </row>
    <row r="1303" spans="1:28">
      <c r="A1303" s="8" t="s">
        <v>449</v>
      </c>
      <c r="B1303" s="8" t="s">
        <v>213</v>
      </c>
      <c r="C1303" s="8" t="s">
        <v>77</v>
      </c>
      <c r="D1303" s="8" t="s">
        <v>77</v>
      </c>
      <c r="I1303" s="8">
        <v>100</v>
      </c>
      <c r="J1303" s="20">
        <v>6.19</v>
      </c>
      <c r="L1303" s="8">
        <v>34.700000000000003</v>
      </c>
      <c r="M1303" s="8">
        <v>27.31</v>
      </c>
      <c r="P1303" s="8">
        <v>5.8</v>
      </c>
      <c r="V1303" s="19" t="s">
        <v>435</v>
      </c>
      <c r="W1303" s="19">
        <v>1980</v>
      </c>
      <c r="X1303" s="19" t="s">
        <v>436</v>
      </c>
      <c r="AB1303" s="20" t="s">
        <v>437</v>
      </c>
    </row>
    <row r="1304" spans="1:28">
      <c r="A1304" s="8" t="s">
        <v>449</v>
      </c>
      <c r="B1304" s="8" t="s">
        <v>213</v>
      </c>
      <c r="C1304" s="8" t="s">
        <v>77</v>
      </c>
      <c r="D1304" s="8" t="s">
        <v>77</v>
      </c>
      <c r="I1304" s="8">
        <v>150</v>
      </c>
      <c r="J1304" s="20">
        <v>5.92</v>
      </c>
      <c r="L1304" s="8">
        <v>34.659999999999997</v>
      </c>
      <c r="M1304" s="8">
        <v>27.32</v>
      </c>
      <c r="P1304" s="8">
        <v>5.9</v>
      </c>
      <c r="V1304" s="19" t="s">
        <v>435</v>
      </c>
      <c r="W1304" s="19">
        <v>1980</v>
      </c>
      <c r="X1304" s="19" t="s">
        <v>436</v>
      </c>
      <c r="AB1304" s="20" t="s">
        <v>437</v>
      </c>
    </row>
    <row r="1305" spans="1:28">
      <c r="A1305" s="8" t="s">
        <v>449</v>
      </c>
      <c r="B1305" s="8" t="s">
        <v>213</v>
      </c>
      <c r="C1305" s="8" t="s">
        <v>77</v>
      </c>
      <c r="D1305" s="8" t="s">
        <v>77</v>
      </c>
      <c r="I1305" s="8">
        <v>190</v>
      </c>
      <c r="J1305" s="20">
        <v>5.92</v>
      </c>
      <c r="L1305" s="8">
        <v>34.65</v>
      </c>
      <c r="M1305" s="8">
        <v>27.31</v>
      </c>
      <c r="P1305" s="8">
        <v>5.9</v>
      </c>
      <c r="V1305" s="19" t="s">
        <v>435</v>
      </c>
      <c r="W1305" s="19">
        <v>1980</v>
      </c>
      <c r="X1305" s="19" t="s">
        <v>436</v>
      </c>
      <c r="AB1305" s="20" t="s">
        <v>437</v>
      </c>
    </row>
    <row r="1306" spans="1:28">
      <c r="A1306" s="8" t="s">
        <v>449</v>
      </c>
      <c r="B1306" s="8" t="s">
        <v>450</v>
      </c>
      <c r="C1306" s="8" t="s">
        <v>440</v>
      </c>
      <c r="D1306" s="8" t="s">
        <v>440</v>
      </c>
      <c r="I1306" s="8">
        <v>0</v>
      </c>
      <c r="J1306" s="20">
        <v>5.55</v>
      </c>
      <c r="L1306" s="8">
        <v>28.49</v>
      </c>
      <c r="M1306" s="8">
        <v>22.48</v>
      </c>
      <c r="P1306" s="8">
        <v>7.3</v>
      </c>
      <c r="V1306" s="19" t="s">
        <v>435</v>
      </c>
      <c r="W1306" s="19">
        <v>1980</v>
      </c>
      <c r="X1306" s="19" t="s">
        <v>436</v>
      </c>
      <c r="AB1306" s="20" t="s">
        <v>437</v>
      </c>
    </row>
    <row r="1307" spans="1:28">
      <c r="A1307" s="8" t="s">
        <v>449</v>
      </c>
      <c r="B1307" s="8" t="s">
        <v>450</v>
      </c>
      <c r="C1307" s="8" t="s">
        <v>440</v>
      </c>
      <c r="D1307" s="8" t="s">
        <v>440</v>
      </c>
      <c r="I1307" s="8">
        <v>5</v>
      </c>
      <c r="J1307" s="20">
        <v>5.71</v>
      </c>
      <c r="L1307" s="8">
        <v>28.99</v>
      </c>
      <c r="M1307" s="8">
        <v>22.86</v>
      </c>
      <c r="P1307" s="8">
        <v>7</v>
      </c>
      <c r="V1307" s="19" t="s">
        <v>435</v>
      </c>
      <c r="W1307" s="19">
        <v>1980</v>
      </c>
      <c r="X1307" s="19" t="s">
        <v>436</v>
      </c>
      <c r="AB1307" s="20" t="s">
        <v>437</v>
      </c>
    </row>
    <row r="1308" spans="1:28">
      <c r="A1308" s="8" t="s">
        <v>449</v>
      </c>
      <c r="B1308" s="8" t="s">
        <v>450</v>
      </c>
      <c r="C1308" s="8" t="s">
        <v>440</v>
      </c>
      <c r="D1308" s="8" t="s">
        <v>440</v>
      </c>
      <c r="I1308" s="8">
        <v>10</v>
      </c>
      <c r="J1308" s="20">
        <v>5.44</v>
      </c>
      <c r="L1308" s="8">
        <v>31.53</v>
      </c>
      <c r="M1308" s="8">
        <v>24.9</v>
      </c>
      <c r="P1308" s="8">
        <v>6</v>
      </c>
      <c r="V1308" s="19" t="s">
        <v>435</v>
      </c>
      <c r="W1308" s="19">
        <v>1980</v>
      </c>
      <c r="X1308" s="19" t="s">
        <v>436</v>
      </c>
      <c r="AB1308" s="20" t="s">
        <v>437</v>
      </c>
    </row>
    <row r="1309" spans="1:28">
      <c r="A1309" s="8" t="s">
        <v>449</v>
      </c>
      <c r="B1309" s="8" t="s">
        <v>450</v>
      </c>
      <c r="C1309" s="8" t="s">
        <v>440</v>
      </c>
      <c r="D1309" s="8" t="s">
        <v>440</v>
      </c>
      <c r="I1309" s="8">
        <v>15</v>
      </c>
      <c r="J1309" s="20">
        <v>5.56</v>
      </c>
      <c r="L1309" s="8">
        <v>32.79</v>
      </c>
      <c r="M1309" s="8">
        <v>25.88</v>
      </c>
      <c r="P1309" s="8">
        <v>6</v>
      </c>
      <c r="V1309" s="19" t="s">
        <v>435</v>
      </c>
      <c r="W1309" s="19">
        <v>1980</v>
      </c>
      <c r="X1309" s="19" t="s">
        <v>436</v>
      </c>
      <c r="AB1309" s="20" t="s">
        <v>437</v>
      </c>
    </row>
    <row r="1310" spans="1:28">
      <c r="A1310" s="8" t="s">
        <v>449</v>
      </c>
      <c r="B1310" s="8" t="s">
        <v>450</v>
      </c>
      <c r="C1310" s="8" t="s">
        <v>440</v>
      </c>
      <c r="D1310" s="8" t="s">
        <v>440</v>
      </c>
      <c r="I1310" s="8">
        <v>25</v>
      </c>
      <c r="J1310" s="20">
        <v>5.74</v>
      </c>
      <c r="L1310" s="8">
        <v>33.21</v>
      </c>
      <c r="M1310" s="8">
        <v>26.2</v>
      </c>
      <c r="P1310" s="8">
        <v>5.6</v>
      </c>
      <c r="V1310" s="19" t="s">
        <v>435</v>
      </c>
      <c r="W1310" s="19">
        <v>1980</v>
      </c>
      <c r="X1310" s="19" t="s">
        <v>436</v>
      </c>
      <c r="AB1310" s="20" t="s">
        <v>437</v>
      </c>
    </row>
    <row r="1311" spans="1:28">
      <c r="A1311" s="8" t="s">
        <v>449</v>
      </c>
      <c r="B1311" s="8" t="s">
        <v>450</v>
      </c>
      <c r="C1311" s="8" t="s">
        <v>440</v>
      </c>
      <c r="D1311" s="8" t="s">
        <v>440</v>
      </c>
      <c r="I1311" s="8">
        <v>50</v>
      </c>
      <c r="J1311" s="20">
        <v>5.97</v>
      </c>
      <c r="L1311" s="8">
        <v>33.72</v>
      </c>
      <c r="M1311" s="8">
        <v>26.57</v>
      </c>
      <c r="P1311" s="8">
        <v>5.6</v>
      </c>
      <c r="V1311" s="19" t="s">
        <v>435</v>
      </c>
      <c r="W1311" s="19">
        <v>1980</v>
      </c>
      <c r="X1311" s="19" t="s">
        <v>436</v>
      </c>
      <c r="AB1311" s="20" t="s">
        <v>437</v>
      </c>
    </row>
    <row r="1312" spans="1:28">
      <c r="A1312" s="8" t="s">
        <v>449</v>
      </c>
      <c r="B1312" s="8" t="s">
        <v>450</v>
      </c>
      <c r="C1312" s="8" t="s">
        <v>440</v>
      </c>
      <c r="D1312" s="8" t="s">
        <v>440</v>
      </c>
      <c r="I1312" s="8">
        <v>75</v>
      </c>
      <c r="J1312" s="20">
        <v>6.01</v>
      </c>
      <c r="L1312" s="8">
        <v>33.75</v>
      </c>
      <c r="M1312" s="8">
        <v>26.59</v>
      </c>
      <c r="P1312" s="8">
        <v>5</v>
      </c>
      <c r="V1312" s="19" t="s">
        <v>435</v>
      </c>
      <c r="W1312" s="19">
        <v>1980</v>
      </c>
      <c r="X1312" s="19" t="s">
        <v>436</v>
      </c>
      <c r="AB1312" s="20" t="s">
        <v>437</v>
      </c>
    </row>
    <row r="1313" spans="1:28">
      <c r="A1313" s="8" t="s">
        <v>449</v>
      </c>
      <c r="B1313" s="8" t="s">
        <v>450</v>
      </c>
      <c r="C1313" s="8" t="s">
        <v>440</v>
      </c>
      <c r="D1313" s="8" t="s">
        <v>440</v>
      </c>
      <c r="I1313" s="8">
        <v>100</v>
      </c>
      <c r="J1313" s="20">
        <v>6.01</v>
      </c>
      <c r="L1313" s="8">
        <v>33.71</v>
      </c>
      <c r="M1313" s="8">
        <v>26.55</v>
      </c>
      <c r="P1313" s="8">
        <v>5.6</v>
      </c>
      <c r="V1313" s="19" t="s">
        <v>435</v>
      </c>
      <c r="W1313" s="19">
        <v>1980</v>
      </c>
      <c r="X1313" s="19" t="s">
        <v>436</v>
      </c>
      <c r="AB1313" s="20" t="s">
        <v>437</v>
      </c>
    </row>
    <row r="1314" spans="1:28">
      <c r="A1314" s="8" t="s">
        <v>451</v>
      </c>
      <c r="B1314" s="8" t="s">
        <v>452</v>
      </c>
      <c r="C1314" s="8" t="s">
        <v>442</v>
      </c>
      <c r="D1314" s="8" t="s">
        <v>442</v>
      </c>
      <c r="I1314" s="8">
        <v>0</v>
      </c>
      <c r="J1314" s="20">
        <v>9.5</v>
      </c>
      <c r="L1314" s="8">
        <v>21.13</v>
      </c>
      <c r="M1314" s="8">
        <v>16.260000000000002</v>
      </c>
      <c r="P1314" s="8">
        <v>8.3000000000000007</v>
      </c>
      <c r="V1314" s="19" t="s">
        <v>435</v>
      </c>
      <c r="W1314" s="19">
        <v>1980</v>
      </c>
      <c r="X1314" s="19" t="s">
        <v>436</v>
      </c>
      <c r="AB1314" s="20" t="s">
        <v>437</v>
      </c>
    </row>
    <row r="1315" spans="1:28">
      <c r="A1315" s="8" t="s">
        <v>451</v>
      </c>
      <c r="B1315" s="8" t="s">
        <v>452</v>
      </c>
      <c r="C1315" s="8" t="s">
        <v>442</v>
      </c>
      <c r="D1315" s="8" t="s">
        <v>442</v>
      </c>
      <c r="I1315" s="8">
        <v>5</v>
      </c>
      <c r="J1315" s="20">
        <v>6.58</v>
      </c>
      <c r="L1315" s="8">
        <v>27.3</v>
      </c>
      <c r="M1315" s="8">
        <v>21.45</v>
      </c>
      <c r="P1315" s="8">
        <v>7.3</v>
      </c>
      <c r="V1315" s="19" t="s">
        <v>435</v>
      </c>
      <c r="W1315" s="19">
        <v>1980</v>
      </c>
      <c r="X1315" s="19" t="s">
        <v>436</v>
      </c>
      <c r="AB1315" s="20" t="s">
        <v>437</v>
      </c>
    </row>
    <row r="1316" spans="1:28">
      <c r="A1316" s="8" t="s">
        <v>451</v>
      </c>
      <c r="B1316" s="8" t="s">
        <v>452</v>
      </c>
      <c r="C1316" s="8" t="s">
        <v>442</v>
      </c>
      <c r="D1316" s="8" t="s">
        <v>442</v>
      </c>
      <c r="I1316" s="8">
        <v>10</v>
      </c>
      <c r="J1316" s="20">
        <v>5.05</v>
      </c>
      <c r="L1316" s="8">
        <v>30.83</v>
      </c>
      <c r="M1316" s="8">
        <v>24.38</v>
      </c>
      <c r="P1316" s="8">
        <v>5.8</v>
      </c>
      <c r="V1316" s="19" t="s">
        <v>435</v>
      </c>
      <c r="W1316" s="19">
        <v>1980</v>
      </c>
      <c r="X1316" s="19" t="s">
        <v>436</v>
      </c>
      <c r="AB1316" s="20" t="s">
        <v>437</v>
      </c>
    </row>
    <row r="1317" spans="1:28">
      <c r="A1317" s="8" t="s">
        <v>451</v>
      </c>
      <c r="B1317" s="8" t="s">
        <v>452</v>
      </c>
      <c r="C1317" s="8" t="s">
        <v>442</v>
      </c>
      <c r="D1317" s="8" t="s">
        <v>442</v>
      </c>
      <c r="I1317" s="8">
        <v>15</v>
      </c>
      <c r="J1317" s="20">
        <v>4.9400000000000004</v>
      </c>
      <c r="L1317" s="8">
        <v>31.98</v>
      </c>
      <c r="M1317" s="8">
        <v>25.31</v>
      </c>
      <c r="P1317" s="8">
        <v>4.9000000000000004</v>
      </c>
      <c r="V1317" s="19" t="s">
        <v>435</v>
      </c>
      <c r="W1317" s="19">
        <v>1980</v>
      </c>
      <c r="X1317" s="19" t="s">
        <v>436</v>
      </c>
      <c r="AB1317" s="20" t="s">
        <v>437</v>
      </c>
    </row>
    <row r="1318" spans="1:28">
      <c r="A1318" s="8" t="s">
        <v>451</v>
      </c>
      <c r="B1318" s="8" t="s">
        <v>452</v>
      </c>
      <c r="C1318" s="8" t="s">
        <v>442</v>
      </c>
      <c r="D1318" s="8" t="s">
        <v>442</v>
      </c>
      <c r="I1318" s="8">
        <v>25</v>
      </c>
      <c r="J1318" s="20">
        <v>5.96</v>
      </c>
      <c r="L1318" s="8">
        <v>33.159999999999997</v>
      </c>
      <c r="M1318" s="8">
        <v>26.13</v>
      </c>
      <c r="P1318" s="8">
        <v>4.5</v>
      </c>
      <c r="V1318" s="19" t="s">
        <v>435</v>
      </c>
      <c r="W1318" s="19">
        <v>1980</v>
      </c>
      <c r="X1318" s="19" t="s">
        <v>436</v>
      </c>
      <c r="AB1318" s="20" t="s">
        <v>437</v>
      </c>
    </row>
    <row r="1319" spans="1:28">
      <c r="A1319" s="8" t="s">
        <v>451</v>
      </c>
      <c r="B1319" s="8" t="s">
        <v>452</v>
      </c>
      <c r="C1319" s="8" t="s">
        <v>442</v>
      </c>
      <c r="D1319" s="8" t="s">
        <v>442</v>
      </c>
      <c r="I1319" s="8">
        <v>50</v>
      </c>
      <c r="J1319" s="20">
        <v>5.98</v>
      </c>
      <c r="L1319" s="8">
        <v>33.6</v>
      </c>
      <c r="M1319" s="8">
        <v>26.47</v>
      </c>
      <c r="P1319" s="8">
        <v>4.9000000000000004</v>
      </c>
      <c r="V1319" s="19" t="s">
        <v>435</v>
      </c>
      <c r="W1319" s="19">
        <v>1980</v>
      </c>
      <c r="X1319" s="19" t="s">
        <v>436</v>
      </c>
      <c r="AB1319" s="20" t="s">
        <v>437</v>
      </c>
    </row>
    <row r="1320" spans="1:28">
      <c r="A1320" s="8" t="s">
        <v>451</v>
      </c>
      <c r="B1320" s="8" t="s">
        <v>452</v>
      </c>
      <c r="C1320" s="8" t="s">
        <v>442</v>
      </c>
      <c r="D1320" s="8" t="s">
        <v>442</v>
      </c>
      <c r="I1320" s="8">
        <v>75</v>
      </c>
      <c r="J1320" s="20">
        <v>6.05</v>
      </c>
      <c r="L1320" s="8">
        <v>3.75</v>
      </c>
      <c r="M1320" s="8">
        <v>26.59</v>
      </c>
      <c r="P1320" s="8">
        <v>5.0999999999999996</v>
      </c>
      <c r="V1320" s="19" t="s">
        <v>435</v>
      </c>
      <c r="W1320" s="19">
        <v>1980</v>
      </c>
      <c r="X1320" s="19" t="s">
        <v>436</v>
      </c>
      <c r="AB1320" s="20" t="s">
        <v>437</v>
      </c>
    </row>
    <row r="1321" spans="1:28">
      <c r="A1321" s="8" t="s">
        <v>451</v>
      </c>
      <c r="B1321" s="8" t="s">
        <v>452</v>
      </c>
      <c r="C1321" s="8" t="s">
        <v>442</v>
      </c>
      <c r="D1321" s="8" t="s">
        <v>442</v>
      </c>
      <c r="I1321" s="8">
        <v>100</v>
      </c>
      <c r="J1321" s="20">
        <v>6.06</v>
      </c>
      <c r="L1321" s="8">
        <v>33.76</v>
      </c>
      <c r="M1321" s="8">
        <v>26.59</v>
      </c>
      <c r="P1321" s="8">
        <v>5.2</v>
      </c>
      <c r="V1321" s="19" t="s">
        <v>435</v>
      </c>
      <c r="W1321" s="19">
        <v>1980</v>
      </c>
      <c r="X1321" s="19" t="s">
        <v>436</v>
      </c>
      <c r="AB1321" s="20" t="s">
        <v>437</v>
      </c>
    </row>
    <row r="1322" spans="1:28">
      <c r="A1322" s="8" t="s">
        <v>453</v>
      </c>
      <c r="B1322" s="8" t="s">
        <v>144</v>
      </c>
      <c r="C1322" s="8" t="s">
        <v>137</v>
      </c>
      <c r="D1322" s="8" t="s">
        <v>137</v>
      </c>
      <c r="I1322" s="8">
        <v>0</v>
      </c>
      <c r="J1322" s="20">
        <v>5.7</v>
      </c>
      <c r="L1322" s="8">
        <v>27.17</v>
      </c>
      <c r="M1322" s="8">
        <v>21.45</v>
      </c>
      <c r="P1322" s="8">
        <v>8.3000000000000007</v>
      </c>
      <c r="V1322" s="19" t="s">
        <v>435</v>
      </c>
      <c r="W1322" s="19">
        <v>1980</v>
      </c>
      <c r="X1322" s="19" t="s">
        <v>436</v>
      </c>
      <c r="AB1322" s="20" t="s">
        <v>437</v>
      </c>
    </row>
    <row r="1323" spans="1:28">
      <c r="A1323" s="8" t="s">
        <v>453</v>
      </c>
      <c r="B1323" s="8" t="s">
        <v>144</v>
      </c>
      <c r="C1323" s="8" t="s">
        <v>137</v>
      </c>
      <c r="D1323" s="8" t="s">
        <v>137</v>
      </c>
      <c r="I1323" s="8">
        <v>5</v>
      </c>
      <c r="J1323" s="20">
        <v>5.37</v>
      </c>
      <c r="L1323" s="8">
        <v>27.47</v>
      </c>
      <c r="M1323" s="8">
        <v>21.73</v>
      </c>
      <c r="P1323" s="8">
        <v>8.1999999999999993</v>
      </c>
      <c r="V1323" s="19" t="s">
        <v>435</v>
      </c>
      <c r="W1323" s="19">
        <v>1980</v>
      </c>
      <c r="X1323" s="19" t="s">
        <v>436</v>
      </c>
      <c r="AB1323" s="20" t="s">
        <v>437</v>
      </c>
    </row>
    <row r="1324" spans="1:28">
      <c r="A1324" s="8" t="s">
        <v>453</v>
      </c>
      <c r="B1324" s="8" t="s">
        <v>144</v>
      </c>
      <c r="C1324" s="8" t="s">
        <v>137</v>
      </c>
      <c r="D1324" s="8" t="s">
        <v>137</v>
      </c>
      <c r="I1324" s="8">
        <v>10</v>
      </c>
      <c r="J1324" s="20">
        <v>4</v>
      </c>
      <c r="L1324" s="8">
        <v>31.65</v>
      </c>
      <c r="M1324" s="8">
        <v>25.15</v>
      </c>
      <c r="P1324" s="8">
        <v>4.9000000000000004</v>
      </c>
      <c r="V1324" s="19" t="s">
        <v>435</v>
      </c>
      <c r="W1324" s="19">
        <v>1980</v>
      </c>
      <c r="X1324" s="19" t="s">
        <v>436</v>
      </c>
      <c r="AB1324" s="20" t="s">
        <v>437</v>
      </c>
    </row>
    <row r="1325" spans="1:28">
      <c r="A1325" s="8" t="s">
        <v>453</v>
      </c>
      <c r="B1325" s="8" t="s">
        <v>144</v>
      </c>
      <c r="C1325" s="8" t="s">
        <v>137</v>
      </c>
      <c r="D1325" s="8" t="s">
        <v>137</v>
      </c>
      <c r="I1325" s="8">
        <v>15</v>
      </c>
      <c r="J1325" s="20">
        <v>5.36</v>
      </c>
      <c r="L1325" s="8">
        <v>32.729999999999997</v>
      </c>
      <c r="M1325" s="8">
        <v>25.86</v>
      </c>
      <c r="P1325" s="8">
        <v>4</v>
      </c>
      <c r="V1325" s="19" t="s">
        <v>435</v>
      </c>
      <c r="W1325" s="19">
        <v>1980</v>
      </c>
      <c r="X1325" s="19" t="s">
        <v>436</v>
      </c>
      <c r="AB1325" s="20" t="s">
        <v>437</v>
      </c>
    </row>
    <row r="1326" spans="1:28">
      <c r="A1326" s="8" t="s">
        <v>453</v>
      </c>
      <c r="B1326" s="8" t="s">
        <v>144</v>
      </c>
      <c r="C1326" s="8" t="s">
        <v>137</v>
      </c>
      <c r="D1326" s="8" t="s">
        <v>137</v>
      </c>
      <c r="I1326" s="8">
        <v>25</v>
      </c>
      <c r="J1326" s="20">
        <v>6.32</v>
      </c>
      <c r="L1326" s="8">
        <v>33.22</v>
      </c>
      <c r="M1326" s="8">
        <v>26.13</v>
      </c>
      <c r="P1326" s="8">
        <v>4.0999999999999996</v>
      </c>
      <c r="V1326" s="19" t="s">
        <v>435</v>
      </c>
      <c r="W1326" s="19">
        <v>1980</v>
      </c>
      <c r="X1326" s="19" t="s">
        <v>436</v>
      </c>
      <c r="AB1326" s="20" t="s">
        <v>437</v>
      </c>
    </row>
    <row r="1327" spans="1:28">
      <c r="A1327" s="8" t="s">
        <v>453</v>
      </c>
      <c r="B1327" s="8" t="s">
        <v>144</v>
      </c>
      <c r="C1327" s="8" t="s">
        <v>137</v>
      </c>
      <c r="D1327" s="8" t="s">
        <v>137</v>
      </c>
      <c r="I1327" s="8">
        <v>50</v>
      </c>
      <c r="J1327" s="20">
        <v>6.12</v>
      </c>
      <c r="L1327" s="8">
        <v>33.700000000000003</v>
      </c>
      <c r="M1327" s="8">
        <v>26.53</v>
      </c>
      <c r="P1327" s="8">
        <v>5</v>
      </c>
      <c r="V1327" s="19" t="s">
        <v>435</v>
      </c>
      <c r="W1327" s="19">
        <v>1980</v>
      </c>
      <c r="X1327" s="19" t="s">
        <v>436</v>
      </c>
      <c r="AB1327" s="20" t="s">
        <v>437</v>
      </c>
    </row>
    <row r="1328" spans="1:28">
      <c r="A1328" s="8" t="s">
        <v>453</v>
      </c>
      <c r="B1328" s="8" t="s">
        <v>144</v>
      </c>
      <c r="C1328" s="8" t="s">
        <v>137</v>
      </c>
      <c r="D1328" s="8" t="s">
        <v>137</v>
      </c>
      <c r="I1328" s="8">
        <v>75</v>
      </c>
      <c r="J1328" s="20">
        <v>6.08</v>
      </c>
      <c r="L1328" s="8">
        <v>33.81</v>
      </c>
      <c r="M1328" s="8">
        <v>26.63</v>
      </c>
      <c r="P1328" s="8">
        <v>5.2</v>
      </c>
      <c r="V1328" s="19" t="s">
        <v>435</v>
      </c>
      <c r="W1328" s="19">
        <v>1980</v>
      </c>
      <c r="X1328" s="19" t="s">
        <v>436</v>
      </c>
      <c r="AB1328" s="20" t="s">
        <v>437</v>
      </c>
    </row>
    <row r="1329" spans="1:28">
      <c r="A1329" s="8" t="s">
        <v>453</v>
      </c>
      <c r="B1329" s="8" t="s">
        <v>144</v>
      </c>
      <c r="C1329" s="8" t="s">
        <v>137</v>
      </c>
      <c r="D1329" s="8" t="s">
        <v>137</v>
      </c>
      <c r="I1329" s="8">
        <v>95</v>
      </c>
      <c r="J1329" s="20">
        <v>6.07</v>
      </c>
      <c r="L1329" s="8">
        <v>33.85</v>
      </c>
      <c r="M1329" s="8">
        <v>26.66</v>
      </c>
      <c r="P1329" s="8">
        <v>5.4</v>
      </c>
      <c r="V1329" s="19" t="s">
        <v>435</v>
      </c>
      <c r="W1329" s="19">
        <v>1980</v>
      </c>
      <c r="X1329" s="19" t="s">
        <v>436</v>
      </c>
      <c r="AB1329" s="20" t="s">
        <v>437</v>
      </c>
    </row>
    <row r="1330" spans="1:28">
      <c r="A1330" s="8" t="s">
        <v>454</v>
      </c>
      <c r="B1330" s="8" t="s">
        <v>233</v>
      </c>
      <c r="C1330" s="8" t="s">
        <v>77</v>
      </c>
      <c r="D1330" s="8" t="s">
        <v>77</v>
      </c>
      <c r="I1330" s="8">
        <v>0</v>
      </c>
      <c r="J1330" s="20">
        <v>16.5</v>
      </c>
      <c r="L1330" s="8">
        <v>23.48</v>
      </c>
      <c r="M1330" s="8">
        <v>16.84</v>
      </c>
      <c r="P1330" s="8">
        <v>7.9</v>
      </c>
      <c r="V1330" s="19" t="s">
        <v>435</v>
      </c>
      <c r="W1330" s="19">
        <v>1980</v>
      </c>
      <c r="X1330" s="19" t="s">
        <v>436</v>
      </c>
      <c r="AB1330" s="20" t="s">
        <v>437</v>
      </c>
    </row>
    <row r="1331" spans="1:28">
      <c r="A1331" s="8" t="s">
        <v>454</v>
      </c>
      <c r="B1331" s="8" t="s">
        <v>233</v>
      </c>
      <c r="C1331" s="8" t="s">
        <v>77</v>
      </c>
      <c r="D1331" s="8" t="s">
        <v>77</v>
      </c>
      <c r="I1331" s="8">
        <v>5</v>
      </c>
      <c r="J1331" s="20">
        <v>10.87</v>
      </c>
      <c r="L1331" s="8">
        <v>24.76</v>
      </c>
      <c r="M1331" s="8">
        <v>18.88</v>
      </c>
      <c r="P1331" s="8">
        <v>6.4</v>
      </c>
      <c r="V1331" s="19" t="s">
        <v>435</v>
      </c>
      <c r="W1331" s="19">
        <v>1980</v>
      </c>
      <c r="X1331" s="19" t="s">
        <v>436</v>
      </c>
      <c r="AB1331" s="20" t="s">
        <v>437</v>
      </c>
    </row>
    <row r="1332" spans="1:28">
      <c r="A1332" s="8" t="s">
        <v>454</v>
      </c>
      <c r="B1332" s="8" t="s">
        <v>233</v>
      </c>
      <c r="C1332" s="8" t="s">
        <v>77</v>
      </c>
      <c r="D1332" s="8" t="s">
        <v>77</v>
      </c>
      <c r="I1332" s="8">
        <v>10</v>
      </c>
      <c r="J1332" s="20">
        <v>10.41</v>
      </c>
      <c r="L1332" s="8">
        <v>26.46</v>
      </c>
      <c r="M1332" s="8">
        <v>20.28</v>
      </c>
      <c r="P1332" s="8">
        <v>6.3</v>
      </c>
      <c r="V1332" s="19" t="s">
        <v>435</v>
      </c>
      <c r="W1332" s="19">
        <v>1980</v>
      </c>
      <c r="X1332" s="19" t="s">
        <v>436</v>
      </c>
      <c r="AB1332" s="20" t="s">
        <v>437</v>
      </c>
    </row>
    <row r="1333" spans="1:28">
      <c r="A1333" s="8" t="s">
        <v>454</v>
      </c>
      <c r="B1333" s="8" t="s">
        <v>233</v>
      </c>
      <c r="C1333" s="8" t="s">
        <v>77</v>
      </c>
      <c r="D1333" s="8" t="s">
        <v>77</v>
      </c>
      <c r="I1333" s="8">
        <v>15</v>
      </c>
      <c r="J1333" s="20">
        <v>8.69</v>
      </c>
      <c r="L1333" s="8">
        <v>28.01</v>
      </c>
      <c r="M1333" s="8">
        <v>21.73</v>
      </c>
      <c r="P1333" s="8">
        <v>5.8</v>
      </c>
      <c r="V1333" s="19" t="s">
        <v>435</v>
      </c>
      <c r="W1333" s="19">
        <v>1980</v>
      </c>
      <c r="X1333" s="19" t="s">
        <v>436</v>
      </c>
      <c r="AB1333" s="20" t="s">
        <v>437</v>
      </c>
    </row>
    <row r="1334" spans="1:28">
      <c r="A1334" s="8" t="s">
        <v>454</v>
      </c>
      <c r="B1334" s="8" t="s">
        <v>233</v>
      </c>
      <c r="C1334" s="8" t="s">
        <v>77</v>
      </c>
      <c r="D1334" s="8" t="s">
        <v>77</v>
      </c>
      <c r="I1334" s="8">
        <v>25</v>
      </c>
      <c r="J1334" s="20">
        <v>6.47</v>
      </c>
      <c r="L1334" s="8">
        <v>32.01</v>
      </c>
      <c r="M1334" s="8">
        <v>25.16</v>
      </c>
      <c r="P1334" s="8">
        <v>5.3</v>
      </c>
      <c r="V1334" s="19" t="s">
        <v>435</v>
      </c>
      <c r="W1334" s="19">
        <v>1980</v>
      </c>
      <c r="X1334" s="19" t="s">
        <v>436</v>
      </c>
      <c r="AB1334" s="20" t="s">
        <v>437</v>
      </c>
    </row>
    <row r="1335" spans="1:28">
      <c r="A1335" s="8" t="s">
        <v>454</v>
      </c>
      <c r="B1335" s="8" t="s">
        <v>233</v>
      </c>
      <c r="C1335" s="8" t="s">
        <v>77</v>
      </c>
      <c r="D1335" s="8" t="s">
        <v>77</v>
      </c>
      <c r="I1335" s="8">
        <v>50</v>
      </c>
      <c r="J1335" s="20">
        <v>5.3</v>
      </c>
      <c r="L1335" s="8">
        <v>33.520000000000003</v>
      </c>
      <c r="M1335" s="8">
        <v>26.49</v>
      </c>
      <c r="P1335" s="8">
        <v>6.3</v>
      </c>
      <c r="V1335" s="19" t="s">
        <v>435</v>
      </c>
      <c r="W1335" s="19">
        <v>1980</v>
      </c>
      <c r="X1335" s="19" t="s">
        <v>436</v>
      </c>
      <c r="AB1335" s="20" t="s">
        <v>437</v>
      </c>
    </row>
    <row r="1336" spans="1:28">
      <c r="A1336" s="8" t="s">
        <v>454</v>
      </c>
      <c r="B1336" s="8" t="s">
        <v>233</v>
      </c>
      <c r="C1336" s="8" t="s">
        <v>77</v>
      </c>
      <c r="D1336" s="8" t="s">
        <v>77</v>
      </c>
      <c r="I1336" s="8">
        <v>75</v>
      </c>
      <c r="J1336" s="20">
        <v>5.9</v>
      </c>
      <c r="L1336" s="8">
        <v>34.36</v>
      </c>
      <c r="M1336" s="8">
        <v>27.08</v>
      </c>
      <c r="P1336" s="8">
        <v>5.7</v>
      </c>
      <c r="V1336" s="19" t="s">
        <v>435</v>
      </c>
      <c r="W1336" s="19">
        <v>1980</v>
      </c>
      <c r="X1336" s="19" t="s">
        <v>436</v>
      </c>
      <c r="AB1336" s="20" t="s">
        <v>437</v>
      </c>
    </row>
    <row r="1337" spans="1:28">
      <c r="A1337" s="8" t="s">
        <v>454</v>
      </c>
      <c r="B1337" s="8" t="s">
        <v>233</v>
      </c>
      <c r="C1337" s="8" t="s">
        <v>77</v>
      </c>
      <c r="D1337" s="8" t="s">
        <v>77</v>
      </c>
      <c r="I1337" s="8">
        <v>100</v>
      </c>
      <c r="J1337" s="20">
        <v>6.12</v>
      </c>
      <c r="L1337" s="8">
        <v>34.64</v>
      </c>
      <c r="M1337" s="8">
        <v>27.28</v>
      </c>
      <c r="P1337" s="8">
        <v>5.7</v>
      </c>
      <c r="V1337" s="19" t="s">
        <v>435</v>
      </c>
      <c r="W1337" s="19">
        <v>1980</v>
      </c>
      <c r="X1337" s="19" t="s">
        <v>436</v>
      </c>
      <c r="AB1337" s="20" t="s">
        <v>437</v>
      </c>
    </row>
    <row r="1338" spans="1:28">
      <c r="A1338" s="8" t="s">
        <v>454</v>
      </c>
      <c r="B1338" s="8" t="s">
        <v>233</v>
      </c>
      <c r="C1338" s="8" t="s">
        <v>77</v>
      </c>
      <c r="D1338" s="8" t="s">
        <v>77</v>
      </c>
      <c r="I1338" s="8">
        <v>150</v>
      </c>
      <c r="J1338" s="20">
        <v>6.01</v>
      </c>
      <c r="L1338" s="8">
        <v>34.630000000000003</v>
      </c>
      <c r="M1338" s="8">
        <v>27.28</v>
      </c>
      <c r="P1338" s="8">
        <v>5.8</v>
      </c>
      <c r="V1338" s="19" t="s">
        <v>435</v>
      </c>
      <c r="W1338" s="19">
        <v>1980</v>
      </c>
      <c r="X1338" s="19" t="s">
        <v>436</v>
      </c>
      <c r="AB1338" s="20" t="s">
        <v>437</v>
      </c>
    </row>
    <row r="1339" spans="1:28">
      <c r="A1339" s="8" t="s">
        <v>454</v>
      </c>
      <c r="B1339" s="8" t="s">
        <v>233</v>
      </c>
      <c r="C1339" s="8" t="s">
        <v>77</v>
      </c>
      <c r="D1339" s="8" t="s">
        <v>77</v>
      </c>
      <c r="I1339" s="8">
        <v>190</v>
      </c>
      <c r="J1339" s="20">
        <v>5.95</v>
      </c>
      <c r="L1339" s="8">
        <v>34.619999999999997</v>
      </c>
      <c r="M1339" s="8">
        <v>27.28</v>
      </c>
      <c r="P1339" s="8">
        <v>5.7</v>
      </c>
      <c r="V1339" s="19" t="s">
        <v>435</v>
      </c>
      <c r="W1339" s="19">
        <v>1980</v>
      </c>
      <c r="X1339" s="19" t="s">
        <v>436</v>
      </c>
      <c r="AB1339" s="20" t="s">
        <v>437</v>
      </c>
    </row>
    <row r="1340" spans="1:28">
      <c r="A1340" s="8" t="s">
        <v>455</v>
      </c>
      <c r="B1340" s="8" t="s">
        <v>295</v>
      </c>
      <c r="C1340" s="8" t="s">
        <v>440</v>
      </c>
      <c r="D1340" s="8" t="s">
        <v>440</v>
      </c>
      <c r="I1340" s="8">
        <v>0</v>
      </c>
      <c r="J1340" s="20">
        <v>16</v>
      </c>
      <c r="L1340" s="8">
        <v>22.78</v>
      </c>
      <c r="M1340" s="8">
        <v>16.41</v>
      </c>
      <c r="P1340" s="8">
        <v>9.1999999999999993</v>
      </c>
      <c r="V1340" s="19" t="s">
        <v>435</v>
      </c>
      <c r="W1340" s="19">
        <v>1980</v>
      </c>
      <c r="X1340" s="19" t="s">
        <v>436</v>
      </c>
      <c r="AB1340" s="20" t="s">
        <v>437</v>
      </c>
    </row>
    <row r="1341" spans="1:28">
      <c r="A1341" s="8" t="s">
        <v>455</v>
      </c>
      <c r="B1341" s="8" t="s">
        <v>295</v>
      </c>
      <c r="C1341" s="8" t="s">
        <v>440</v>
      </c>
      <c r="D1341" s="8" t="s">
        <v>440</v>
      </c>
      <c r="I1341" s="8">
        <v>5</v>
      </c>
      <c r="J1341" s="20">
        <v>11.56</v>
      </c>
      <c r="L1341" s="8">
        <v>24.29</v>
      </c>
      <c r="M1341" s="8">
        <v>18.41</v>
      </c>
      <c r="P1341" s="8">
        <v>7.1</v>
      </c>
      <c r="V1341" s="19" t="s">
        <v>435</v>
      </c>
      <c r="W1341" s="19">
        <v>1980</v>
      </c>
      <c r="X1341" s="19" t="s">
        <v>436</v>
      </c>
      <c r="AB1341" s="20" t="s">
        <v>437</v>
      </c>
    </row>
    <row r="1342" spans="1:28">
      <c r="A1342" s="8" t="s">
        <v>455</v>
      </c>
      <c r="B1342" s="8" t="s">
        <v>295</v>
      </c>
      <c r="C1342" s="8" t="s">
        <v>440</v>
      </c>
      <c r="D1342" s="8" t="s">
        <v>440</v>
      </c>
      <c r="I1342" s="8">
        <v>10</v>
      </c>
      <c r="J1342" s="20">
        <v>10.34</v>
      </c>
      <c r="L1342" s="8">
        <v>25.85</v>
      </c>
      <c r="M1342" s="8">
        <v>19.82</v>
      </c>
      <c r="P1342" s="8">
        <v>6.3</v>
      </c>
      <c r="V1342" s="19" t="s">
        <v>435</v>
      </c>
      <c r="W1342" s="19">
        <v>1980</v>
      </c>
      <c r="X1342" s="19" t="s">
        <v>436</v>
      </c>
      <c r="AB1342" s="20" t="s">
        <v>437</v>
      </c>
    </row>
    <row r="1343" spans="1:28">
      <c r="A1343" s="8" t="s">
        <v>455</v>
      </c>
      <c r="B1343" s="8" t="s">
        <v>295</v>
      </c>
      <c r="C1343" s="8" t="s">
        <v>440</v>
      </c>
      <c r="D1343" s="8" t="s">
        <v>440</v>
      </c>
      <c r="I1343" s="8">
        <v>15</v>
      </c>
      <c r="J1343" s="20">
        <v>8.8000000000000007</v>
      </c>
      <c r="L1343" s="8">
        <v>27.54</v>
      </c>
      <c r="M1343" s="8">
        <v>21.36</v>
      </c>
      <c r="P1343" s="8">
        <v>5.8</v>
      </c>
      <c r="V1343" s="19" t="s">
        <v>435</v>
      </c>
      <c r="W1343" s="19">
        <v>1980</v>
      </c>
      <c r="X1343" s="19" t="s">
        <v>436</v>
      </c>
      <c r="AB1343" s="20" t="s">
        <v>437</v>
      </c>
    </row>
    <row r="1344" spans="1:28">
      <c r="A1344" s="8" t="s">
        <v>455</v>
      </c>
      <c r="B1344" s="8" t="s">
        <v>295</v>
      </c>
      <c r="C1344" s="8" t="s">
        <v>440</v>
      </c>
      <c r="D1344" s="8" t="s">
        <v>440</v>
      </c>
      <c r="I1344" s="8">
        <v>25</v>
      </c>
      <c r="J1344" s="20">
        <v>5.97</v>
      </c>
      <c r="L1344" s="8">
        <v>32.880000000000003</v>
      </c>
      <c r="M1344" s="8">
        <v>25.9</v>
      </c>
      <c r="P1344" s="8">
        <v>4.8</v>
      </c>
      <c r="V1344" s="19" t="s">
        <v>435</v>
      </c>
      <c r="W1344" s="19">
        <v>1980</v>
      </c>
      <c r="X1344" s="19" t="s">
        <v>436</v>
      </c>
      <c r="AB1344" s="20" t="s">
        <v>437</v>
      </c>
    </row>
    <row r="1345" spans="1:28">
      <c r="A1345" s="8" t="s">
        <v>455</v>
      </c>
      <c r="B1345" s="8" t="s">
        <v>295</v>
      </c>
      <c r="C1345" s="8" t="s">
        <v>440</v>
      </c>
      <c r="D1345" s="8" t="s">
        <v>440</v>
      </c>
      <c r="I1345" s="8">
        <v>50</v>
      </c>
      <c r="J1345" s="20">
        <v>6.02</v>
      </c>
      <c r="L1345" s="8">
        <v>33.43</v>
      </c>
      <c r="M1345" s="8">
        <v>26.34</v>
      </c>
      <c r="P1345" s="8">
        <v>4.7</v>
      </c>
      <c r="V1345" s="19" t="s">
        <v>435</v>
      </c>
      <c r="W1345" s="19">
        <v>1980</v>
      </c>
      <c r="X1345" s="19" t="s">
        <v>436</v>
      </c>
      <c r="AB1345" s="20" t="s">
        <v>437</v>
      </c>
    </row>
    <row r="1346" spans="1:28">
      <c r="A1346" s="8" t="s">
        <v>455</v>
      </c>
      <c r="B1346" s="8" t="s">
        <v>295</v>
      </c>
      <c r="C1346" s="8" t="s">
        <v>440</v>
      </c>
      <c r="D1346" s="8" t="s">
        <v>440</v>
      </c>
      <c r="I1346" s="8">
        <v>75</v>
      </c>
      <c r="J1346" s="20">
        <v>6.02</v>
      </c>
      <c r="L1346" s="8">
        <v>33.549999999999997</v>
      </c>
      <c r="M1346" s="8">
        <v>26.43</v>
      </c>
      <c r="P1346" s="8">
        <v>4.8</v>
      </c>
      <c r="V1346" s="19" t="s">
        <v>435</v>
      </c>
      <c r="W1346" s="19">
        <v>1980</v>
      </c>
      <c r="X1346" s="19" t="s">
        <v>436</v>
      </c>
      <c r="AB1346" s="20" t="s">
        <v>437</v>
      </c>
    </row>
    <row r="1347" spans="1:28">
      <c r="A1347" s="8" t="s">
        <v>455</v>
      </c>
      <c r="B1347" s="8" t="s">
        <v>295</v>
      </c>
      <c r="C1347" s="8" t="s">
        <v>440</v>
      </c>
      <c r="D1347" s="8" t="s">
        <v>440</v>
      </c>
      <c r="I1347" s="8">
        <v>100</v>
      </c>
      <c r="J1347" s="20">
        <v>6.09</v>
      </c>
      <c r="L1347" s="8">
        <v>33.549999999999997</v>
      </c>
      <c r="M1347" s="8">
        <v>25.42</v>
      </c>
      <c r="P1347" s="8">
        <v>4.7</v>
      </c>
      <c r="V1347" s="19" t="s">
        <v>435</v>
      </c>
      <c r="W1347" s="19">
        <v>1980</v>
      </c>
      <c r="X1347" s="19" t="s">
        <v>436</v>
      </c>
      <c r="AB1347" s="20" t="s">
        <v>437</v>
      </c>
    </row>
    <row r="1348" spans="1:28">
      <c r="A1348" s="8" t="s">
        <v>455</v>
      </c>
      <c r="B1348" s="8" t="s">
        <v>444</v>
      </c>
      <c r="C1348" s="8" t="s">
        <v>442</v>
      </c>
      <c r="D1348" s="8" t="s">
        <v>442</v>
      </c>
      <c r="I1348" s="8">
        <v>0</v>
      </c>
      <c r="J1348" s="20">
        <v>22.1</v>
      </c>
      <c r="L1348" s="8">
        <v>21.71</v>
      </c>
      <c r="M1348" s="8">
        <v>14.2</v>
      </c>
      <c r="P1348" s="8">
        <v>8.6999999999999993</v>
      </c>
      <c r="V1348" s="19" t="s">
        <v>435</v>
      </c>
      <c r="W1348" s="19">
        <v>1980</v>
      </c>
      <c r="X1348" s="19" t="s">
        <v>436</v>
      </c>
      <c r="AB1348" s="20" t="s">
        <v>437</v>
      </c>
    </row>
    <row r="1349" spans="1:28">
      <c r="A1349" s="8" t="s">
        <v>455</v>
      </c>
      <c r="B1349" s="8" t="s">
        <v>444</v>
      </c>
      <c r="C1349" s="8" t="s">
        <v>442</v>
      </c>
      <c r="D1349" s="8" t="s">
        <v>442</v>
      </c>
      <c r="I1349" s="8">
        <v>5</v>
      </c>
      <c r="J1349" s="20">
        <v>11.26</v>
      </c>
      <c r="L1349" s="8">
        <v>24.24</v>
      </c>
      <c r="M1349" s="8">
        <v>18.420000000000002</v>
      </c>
      <c r="P1349" s="8">
        <v>9.1</v>
      </c>
      <c r="V1349" s="19" t="s">
        <v>435</v>
      </c>
      <c r="W1349" s="19">
        <v>1980</v>
      </c>
      <c r="X1349" s="19" t="s">
        <v>436</v>
      </c>
      <c r="AB1349" s="20" t="s">
        <v>437</v>
      </c>
    </row>
    <row r="1350" spans="1:28">
      <c r="A1350" s="8" t="s">
        <v>455</v>
      </c>
      <c r="B1350" s="8" t="s">
        <v>444</v>
      </c>
      <c r="C1350" s="8" t="s">
        <v>442</v>
      </c>
      <c r="D1350" s="8" t="s">
        <v>442</v>
      </c>
      <c r="I1350" s="8">
        <v>10</v>
      </c>
      <c r="J1350" s="20">
        <v>10.46</v>
      </c>
      <c r="L1350" s="8">
        <v>25.16</v>
      </c>
      <c r="M1350" s="8">
        <v>19.260000000000002</v>
      </c>
      <c r="P1350" s="8">
        <v>6.3</v>
      </c>
      <c r="V1350" s="19" t="s">
        <v>435</v>
      </c>
      <c r="W1350" s="19">
        <v>1980</v>
      </c>
      <c r="X1350" s="19" t="s">
        <v>436</v>
      </c>
      <c r="AB1350" s="20" t="s">
        <v>437</v>
      </c>
    </row>
    <row r="1351" spans="1:28">
      <c r="A1351" s="8" t="s">
        <v>455</v>
      </c>
      <c r="B1351" s="8" t="s">
        <v>444</v>
      </c>
      <c r="C1351" s="8" t="s">
        <v>442</v>
      </c>
      <c r="D1351" s="8" t="s">
        <v>442</v>
      </c>
      <c r="I1351" s="8">
        <v>15</v>
      </c>
      <c r="J1351" s="20">
        <v>7.58</v>
      </c>
      <c r="L1351" s="8">
        <v>29.33</v>
      </c>
      <c r="M1351" s="8">
        <v>22.91</v>
      </c>
      <c r="P1351" s="8">
        <v>4.3</v>
      </c>
      <c r="V1351" s="19" t="s">
        <v>435</v>
      </c>
      <c r="W1351" s="19">
        <v>1980</v>
      </c>
      <c r="X1351" s="19" t="s">
        <v>436</v>
      </c>
      <c r="AB1351" s="20" t="s">
        <v>437</v>
      </c>
    </row>
    <row r="1352" spans="1:28">
      <c r="A1352" s="8" t="s">
        <v>455</v>
      </c>
      <c r="B1352" s="8" t="s">
        <v>444</v>
      </c>
      <c r="C1352" s="8" t="s">
        <v>442</v>
      </c>
      <c r="D1352" s="8" t="s">
        <v>442</v>
      </c>
      <c r="I1352" s="8">
        <v>25</v>
      </c>
      <c r="J1352" s="20">
        <v>5.93</v>
      </c>
      <c r="L1352" s="8">
        <v>32.64</v>
      </c>
      <c r="M1352" s="8">
        <v>25.72</v>
      </c>
      <c r="P1352" s="8">
        <v>5</v>
      </c>
      <c r="V1352" s="19" t="s">
        <v>435</v>
      </c>
      <c r="W1352" s="19">
        <v>1980</v>
      </c>
      <c r="X1352" s="19" t="s">
        <v>436</v>
      </c>
      <c r="AB1352" s="20" t="s">
        <v>437</v>
      </c>
    </row>
    <row r="1353" spans="1:28">
      <c r="A1353" s="8" t="s">
        <v>455</v>
      </c>
      <c r="B1353" s="8" t="s">
        <v>444</v>
      </c>
      <c r="C1353" s="8" t="s">
        <v>442</v>
      </c>
      <c r="D1353" s="8" t="s">
        <v>442</v>
      </c>
      <c r="I1353" s="8">
        <v>50</v>
      </c>
      <c r="J1353" s="20">
        <v>6.01</v>
      </c>
      <c r="L1353" s="8">
        <v>33.42</v>
      </c>
      <c r="M1353" s="8">
        <v>26.33</v>
      </c>
      <c r="P1353" s="8">
        <v>4.3</v>
      </c>
      <c r="V1353" s="19" t="s">
        <v>435</v>
      </c>
      <c r="W1353" s="19">
        <v>1980</v>
      </c>
      <c r="X1353" s="19" t="s">
        <v>436</v>
      </c>
      <c r="AB1353" s="20" t="s">
        <v>437</v>
      </c>
    </row>
    <row r="1354" spans="1:28">
      <c r="A1354" s="8" t="s">
        <v>455</v>
      </c>
      <c r="B1354" s="8" t="s">
        <v>444</v>
      </c>
      <c r="C1354" s="8" t="s">
        <v>442</v>
      </c>
      <c r="D1354" s="8" t="s">
        <v>442</v>
      </c>
      <c r="I1354" s="8">
        <v>75</v>
      </c>
      <c r="J1354" s="20">
        <v>6.08</v>
      </c>
      <c r="L1354" s="8">
        <v>33.6</v>
      </c>
      <c r="M1354" s="8">
        <v>26.49</v>
      </c>
      <c r="P1354" s="8">
        <v>4.4000000000000004</v>
      </c>
      <c r="V1354" s="19" t="s">
        <v>435</v>
      </c>
      <c r="W1354" s="19">
        <v>1980</v>
      </c>
      <c r="X1354" s="19" t="s">
        <v>436</v>
      </c>
      <c r="AB1354" s="20" t="s">
        <v>437</v>
      </c>
    </row>
    <row r="1355" spans="1:28">
      <c r="A1355" s="8" t="s">
        <v>455</v>
      </c>
      <c r="B1355" s="8" t="s">
        <v>444</v>
      </c>
      <c r="C1355" s="8" t="s">
        <v>442</v>
      </c>
      <c r="D1355" s="8" t="s">
        <v>442</v>
      </c>
      <c r="I1355" s="8">
        <v>100</v>
      </c>
      <c r="J1355" s="20">
        <v>6.09</v>
      </c>
      <c r="L1355" s="8">
        <v>33.67</v>
      </c>
      <c r="M1355" s="8">
        <v>26.52</v>
      </c>
      <c r="P1355" s="8">
        <v>4.5</v>
      </c>
      <c r="V1355" s="19" t="s">
        <v>435</v>
      </c>
      <c r="W1355" s="19">
        <v>1980</v>
      </c>
      <c r="X1355" s="19" t="s">
        <v>436</v>
      </c>
      <c r="AB1355" s="20" t="s">
        <v>437</v>
      </c>
    </row>
    <row r="1356" spans="1:28">
      <c r="A1356" s="8" t="s">
        <v>455</v>
      </c>
      <c r="B1356" s="8" t="s">
        <v>456</v>
      </c>
      <c r="C1356" s="8" t="s">
        <v>137</v>
      </c>
      <c r="D1356" s="8" t="s">
        <v>137</v>
      </c>
      <c r="I1356" s="8">
        <v>0</v>
      </c>
      <c r="J1356" s="20">
        <v>19.600000000000001</v>
      </c>
      <c r="L1356" s="8">
        <v>21.97</v>
      </c>
      <c r="M1356" s="8">
        <v>15</v>
      </c>
      <c r="P1356" s="8">
        <v>11.8</v>
      </c>
      <c r="V1356" s="19" t="s">
        <v>435</v>
      </c>
      <c r="W1356" s="19">
        <v>1980</v>
      </c>
      <c r="X1356" s="19" t="s">
        <v>436</v>
      </c>
      <c r="AB1356" s="20" t="s">
        <v>437</v>
      </c>
    </row>
    <row r="1357" spans="1:28">
      <c r="A1357" s="8" t="s">
        <v>455</v>
      </c>
      <c r="B1357" s="8" t="s">
        <v>456</v>
      </c>
      <c r="C1357" s="8" t="s">
        <v>137</v>
      </c>
      <c r="D1357" s="8" t="s">
        <v>137</v>
      </c>
      <c r="I1357" s="8">
        <v>5</v>
      </c>
      <c r="J1357" s="20">
        <v>11.04</v>
      </c>
      <c r="L1357" s="8">
        <v>23.51</v>
      </c>
      <c r="M1357" s="8">
        <v>17.89</v>
      </c>
      <c r="P1357" s="8">
        <v>8.3000000000000007</v>
      </c>
      <c r="V1357" s="19" t="s">
        <v>435</v>
      </c>
      <c r="W1357" s="19">
        <v>1980</v>
      </c>
      <c r="X1357" s="19" t="s">
        <v>436</v>
      </c>
      <c r="AB1357" s="20" t="s">
        <v>437</v>
      </c>
    </row>
    <row r="1358" spans="1:28">
      <c r="A1358" s="8" t="s">
        <v>455</v>
      </c>
      <c r="B1358" s="8" t="s">
        <v>456</v>
      </c>
      <c r="C1358" s="8" t="s">
        <v>137</v>
      </c>
      <c r="D1358" s="8" t="s">
        <v>137</v>
      </c>
      <c r="I1358" s="8">
        <v>10</v>
      </c>
      <c r="J1358" s="20">
        <v>9.8000000000000007</v>
      </c>
      <c r="L1358" s="8">
        <v>25.88</v>
      </c>
      <c r="M1358" s="8">
        <v>19.920000000000002</v>
      </c>
      <c r="P1358" s="8">
        <v>6.1</v>
      </c>
      <c r="V1358" s="19" t="s">
        <v>435</v>
      </c>
      <c r="W1358" s="19">
        <v>1980</v>
      </c>
      <c r="X1358" s="19" t="s">
        <v>436</v>
      </c>
      <c r="AB1358" s="20" t="s">
        <v>437</v>
      </c>
    </row>
    <row r="1359" spans="1:28">
      <c r="A1359" s="8" t="s">
        <v>455</v>
      </c>
      <c r="B1359" s="8" t="s">
        <v>456</v>
      </c>
      <c r="C1359" s="8" t="s">
        <v>137</v>
      </c>
      <c r="D1359" s="8" t="s">
        <v>137</v>
      </c>
      <c r="I1359" s="8">
        <v>15</v>
      </c>
      <c r="J1359" s="20" t="s">
        <v>18</v>
      </c>
      <c r="L1359" s="8">
        <v>30.62</v>
      </c>
      <c r="M1359" s="8" t="s">
        <v>18</v>
      </c>
      <c r="P1359" s="8">
        <v>4.0999999999999996</v>
      </c>
      <c r="V1359" s="19" t="s">
        <v>435</v>
      </c>
      <c r="W1359" s="19">
        <v>1980</v>
      </c>
      <c r="X1359" s="19" t="s">
        <v>436</v>
      </c>
      <c r="AB1359" s="20" t="s">
        <v>437</v>
      </c>
    </row>
    <row r="1360" spans="1:28">
      <c r="A1360" s="8" t="s">
        <v>455</v>
      </c>
      <c r="B1360" s="8" t="s">
        <v>456</v>
      </c>
      <c r="C1360" s="8" t="s">
        <v>137</v>
      </c>
      <c r="D1360" s="8" t="s">
        <v>137</v>
      </c>
      <c r="I1360" s="8">
        <v>25</v>
      </c>
      <c r="J1360" s="20">
        <v>6.02</v>
      </c>
      <c r="L1360" s="8">
        <v>32.86</v>
      </c>
      <c r="M1360" s="8">
        <v>25.89</v>
      </c>
      <c r="P1360" s="8">
        <v>4.2</v>
      </c>
      <c r="V1360" s="19" t="s">
        <v>435</v>
      </c>
      <c r="W1360" s="19">
        <v>1980</v>
      </c>
      <c r="X1360" s="19" t="s">
        <v>436</v>
      </c>
      <c r="AB1360" s="20" t="s">
        <v>437</v>
      </c>
    </row>
    <row r="1361" spans="1:28">
      <c r="A1361" s="8" t="s">
        <v>455</v>
      </c>
      <c r="B1361" s="8" t="s">
        <v>456</v>
      </c>
      <c r="C1361" s="8" t="s">
        <v>137</v>
      </c>
      <c r="D1361" s="8" t="s">
        <v>137</v>
      </c>
      <c r="I1361" s="8">
        <v>50</v>
      </c>
      <c r="J1361" s="20">
        <v>6.3</v>
      </c>
      <c r="L1361" s="8">
        <v>33.46</v>
      </c>
      <c r="M1361" s="8">
        <v>26.33</v>
      </c>
      <c r="P1361" s="8">
        <v>3.9</v>
      </c>
      <c r="V1361" s="19" t="s">
        <v>435</v>
      </c>
      <c r="W1361" s="19">
        <v>1980</v>
      </c>
      <c r="X1361" s="19" t="s">
        <v>436</v>
      </c>
      <c r="AB1361" s="20" t="s">
        <v>437</v>
      </c>
    </row>
    <row r="1362" spans="1:28">
      <c r="A1362" s="8" t="s">
        <v>455</v>
      </c>
      <c r="B1362" s="8" t="s">
        <v>456</v>
      </c>
      <c r="C1362" s="8" t="s">
        <v>137</v>
      </c>
      <c r="D1362" s="8" t="s">
        <v>137</v>
      </c>
      <c r="I1362" s="8">
        <v>75</v>
      </c>
      <c r="J1362" s="20">
        <v>6.2</v>
      </c>
      <c r="L1362" s="8">
        <v>33.69</v>
      </c>
      <c r="M1362" s="8">
        <v>26.52</v>
      </c>
      <c r="P1362" s="8">
        <v>4.2</v>
      </c>
      <c r="V1362" s="19" t="s">
        <v>435</v>
      </c>
      <c r="W1362" s="19">
        <v>1980</v>
      </c>
      <c r="X1362" s="19" t="s">
        <v>436</v>
      </c>
      <c r="AB1362" s="20" t="s">
        <v>437</v>
      </c>
    </row>
    <row r="1363" spans="1:28">
      <c r="A1363" s="8" t="s">
        <v>455</v>
      </c>
      <c r="B1363" s="8" t="s">
        <v>456</v>
      </c>
      <c r="C1363" s="8" t="s">
        <v>137</v>
      </c>
      <c r="D1363" s="8" t="s">
        <v>137</v>
      </c>
      <c r="I1363" s="8">
        <v>95</v>
      </c>
      <c r="J1363" s="20">
        <v>6.14</v>
      </c>
      <c r="L1363" s="8">
        <v>33.700000000000003</v>
      </c>
      <c r="M1363" s="8">
        <v>26.53</v>
      </c>
      <c r="P1363" s="8">
        <v>4.4000000000000004</v>
      </c>
      <c r="V1363" s="19" t="s">
        <v>435</v>
      </c>
      <c r="W1363" s="19">
        <v>1980</v>
      </c>
      <c r="X1363" s="19" t="s">
        <v>436</v>
      </c>
      <c r="AB1363" s="20" t="s">
        <v>437</v>
      </c>
    </row>
    <row r="1364" spans="1:28">
      <c r="A1364" s="8" t="s">
        <v>457</v>
      </c>
      <c r="B1364" s="8" t="s">
        <v>136</v>
      </c>
      <c r="C1364" s="8" t="s">
        <v>77</v>
      </c>
      <c r="D1364" s="8" t="s">
        <v>77</v>
      </c>
      <c r="I1364" s="8">
        <v>0</v>
      </c>
      <c r="J1364" s="20">
        <v>15.4</v>
      </c>
      <c r="L1364" s="8">
        <v>23.58</v>
      </c>
      <c r="M1364" s="8">
        <v>17.14</v>
      </c>
      <c r="P1364" s="8">
        <v>5.9</v>
      </c>
      <c r="V1364" s="19" t="s">
        <v>435</v>
      </c>
      <c r="W1364" s="19">
        <v>1980</v>
      </c>
      <c r="X1364" s="19" t="s">
        <v>436</v>
      </c>
      <c r="AB1364" s="20" t="s">
        <v>437</v>
      </c>
    </row>
    <row r="1365" spans="1:28">
      <c r="A1365" s="8" t="s">
        <v>457</v>
      </c>
      <c r="B1365" s="8" t="s">
        <v>136</v>
      </c>
      <c r="C1365" s="8" t="s">
        <v>77</v>
      </c>
      <c r="D1365" s="8" t="s">
        <v>77</v>
      </c>
      <c r="I1365" s="8">
        <v>5</v>
      </c>
      <c r="J1365" s="20">
        <v>15.67</v>
      </c>
      <c r="L1365" s="8">
        <v>23.62</v>
      </c>
      <c r="M1365" s="8">
        <v>17.13</v>
      </c>
      <c r="P1365" s="8">
        <v>5.9</v>
      </c>
      <c r="V1365" s="19" t="s">
        <v>435</v>
      </c>
      <c r="W1365" s="19">
        <v>1980</v>
      </c>
      <c r="X1365" s="19" t="s">
        <v>436</v>
      </c>
      <c r="AB1365" s="20" t="s">
        <v>437</v>
      </c>
    </row>
    <row r="1366" spans="1:28">
      <c r="A1366" s="8" t="s">
        <v>457</v>
      </c>
      <c r="B1366" s="8" t="s">
        <v>136</v>
      </c>
      <c r="C1366" s="8" t="s">
        <v>77</v>
      </c>
      <c r="D1366" s="8" t="s">
        <v>77</v>
      </c>
      <c r="I1366" s="8">
        <v>10</v>
      </c>
      <c r="J1366" s="20">
        <v>15.75</v>
      </c>
      <c r="L1366" s="8">
        <v>23.89</v>
      </c>
      <c r="M1366" s="8">
        <v>17.309999999999999</v>
      </c>
      <c r="P1366" s="8">
        <v>5.7</v>
      </c>
      <c r="V1366" s="19" t="s">
        <v>435</v>
      </c>
      <c r="W1366" s="19">
        <v>1980</v>
      </c>
      <c r="X1366" s="19" t="s">
        <v>436</v>
      </c>
      <c r="AB1366" s="20" t="s">
        <v>437</v>
      </c>
    </row>
    <row r="1367" spans="1:28">
      <c r="A1367" s="8" t="s">
        <v>457</v>
      </c>
      <c r="B1367" s="8" t="s">
        <v>136</v>
      </c>
      <c r="C1367" s="8" t="s">
        <v>77</v>
      </c>
      <c r="D1367" s="8" t="s">
        <v>77</v>
      </c>
      <c r="I1367" s="8">
        <v>15</v>
      </c>
      <c r="J1367" s="20">
        <v>14.05</v>
      </c>
      <c r="L1367" s="8">
        <v>26.9</v>
      </c>
      <c r="M1367" s="8">
        <v>19.96</v>
      </c>
      <c r="P1367" s="8">
        <v>4.9000000000000004</v>
      </c>
      <c r="V1367" s="19" t="s">
        <v>435</v>
      </c>
      <c r="W1367" s="19">
        <v>1980</v>
      </c>
      <c r="X1367" s="19" t="s">
        <v>436</v>
      </c>
      <c r="AB1367" s="20" t="s">
        <v>437</v>
      </c>
    </row>
    <row r="1368" spans="1:28">
      <c r="A1368" s="8" t="s">
        <v>457</v>
      </c>
      <c r="B1368" s="8" t="s">
        <v>136</v>
      </c>
      <c r="C1368" s="8" t="s">
        <v>77</v>
      </c>
      <c r="D1368" s="8" t="s">
        <v>77</v>
      </c>
      <c r="I1368" s="8">
        <v>25</v>
      </c>
      <c r="J1368" s="20">
        <v>13.8</v>
      </c>
      <c r="L1368" s="8">
        <v>30.42</v>
      </c>
      <c r="M1368" s="8">
        <v>22.71</v>
      </c>
      <c r="P1368" s="8">
        <v>5.0999999999999996</v>
      </c>
      <c r="V1368" s="19" t="s">
        <v>435</v>
      </c>
      <c r="W1368" s="19">
        <v>1980</v>
      </c>
      <c r="X1368" s="19" t="s">
        <v>436</v>
      </c>
      <c r="AB1368" s="20" t="s">
        <v>437</v>
      </c>
    </row>
    <row r="1369" spans="1:28">
      <c r="A1369" s="8" t="s">
        <v>457</v>
      </c>
      <c r="B1369" s="8" t="s">
        <v>136</v>
      </c>
      <c r="C1369" s="8" t="s">
        <v>77</v>
      </c>
      <c r="D1369" s="8" t="s">
        <v>77</v>
      </c>
      <c r="I1369" s="8">
        <v>50</v>
      </c>
      <c r="J1369" s="20">
        <v>8.1199999999999992</v>
      </c>
      <c r="L1369" s="8">
        <v>32.58</v>
      </c>
      <c r="M1369" s="8">
        <v>25.38</v>
      </c>
      <c r="P1369" s="8">
        <v>6.3</v>
      </c>
      <c r="V1369" s="19" t="s">
        <v>435</v>
      </c>
      <c r="W1369" s="19">
        <v>1980</v>
      </c>
      <c r="X1369" s="19" t="s">
        <v>436</v>
      </c>
      <c r="AB1369" s="20" t="s">
        <v>437</v>
      </c>
    </row>
    <row r="1370" spans="1:28">
      <c r="A1370" s="8" t="s">
        <v>457</v>
      </c>
      <c r="B1370" s="8" t="s">
        <v>136</v>
      </c>
      <c r="C1370" s="8" t="s">
        <v>77</v>
      </c>
      <c r="D1370" s="8" t="s">
        <v>77</v>
      </c>
      <c r="I1370" s="8">
        <v>75</v>
      </c>
      <c r="J1370" s="20">
        <v>5.93</v>
      </c>
      <c r="L1370" s="8">
        <v>34.4</v>
      </c>
      <c r="M1370" s="8">
        <v>27.1</v>
      </c>
      <c r="P1370" s="8">
        <v>5.0999999999999996</v>
      </c>
      <c r="V1370" s="19" t="s">
        <v>435</v>
      </c>
      <c r="W1370" s="19">
        <v>1980</v>
      </c>
      <c r="X1370" s="19" t="s">
        <v>436</v>
      </c>
      <c r="AB1370" s="20" t="s">
        <v>437</v>
      </c>
    </row>
    <row r="1371" spans="1:28">
      <c r="A1371" s="8" t="s">
        <v>457</v>
      </c>
      <c r="B1371" s="8" t="s">
        <v>136</v>
      </c>
      <c r="C1371" s="8" t="s">
        <v>77</v>
      </c>
      <c r="D1371" s="8" t="s">
        <v>77</v>
      </c>
      <c r="I1371" s="8">
        <v>100</v>
      </c>
      <c r="J1371" s="20" t="s">
        <v>18</v>
      </c>
      <c r="L1371" s="8">
        <v>34.380000000000003</v>
      </c>
      <c r="M1371" s="8" t="s">
        <v>18</v>
      </c>
      <c r="P1371" s="8">
        <v>5.0999999999999996</v>
      </c>
      <c r="V1371" s="19" t="s">
        <v>435</v>
      </c>
      <c r="W1371" s="19">
        <v>1980</v>
      </c>
      <c r="X1371" s="19" t="s">
        <v>436</v>
      </c>
      <c r="AB1371" s="20" t="s">
        <v>437</v>
      </c>
    </row>
    <row r="1372" spans="1:28">
      <c r="A1372" s="8" t="s">
        <v>457</v>
      </c>
      <c r="B1372" s="8" t="s">
        <v>136</v>
      </c>
      <c r="C1372" s="8" t="s">
        <v>77</v>
      </c>
      <c r="D1372" s="8" t="s">
        <v>77</v>
      </c>
      <c r="I1372" s="8">
        <v>150</v>
      </c>
      <c r="J1372" s="20">
        <v>6.07</v>
      </c>
      <c r="L1372" s="8">
        <v>34.380000000000003</v>
      </c>
      <c r="M1372" s="8">
        <v>27.08</v>
      </c>
      <c r="P1372" s="8">
        <v>3.5</v>
      </c>
      <c r="V1372" s="19" t="s">
        <v>435</v>
      </c>
      <c r="W1372" s="19">
        <v>1980</v>
      </c>
      <c r="X1372" s="19" t="s">
        <v>436</v>
      </c>
      <c r="AB1372" s="20" t="s">
        <v>437</v>
      </c>
    </row>
    <row r="1373" spans="1:28">
      <c r="A1373" s="8" t="s">
        <v>457</v>
      </c>
      <c r="B1373" s="8" t="s">
        <v>136</v>
      </c>
      <c r="C1373" s="8" t="s">
        <v>77</v>
      </c>
      <c r="D1373" s="8" t="s">
        <v>77</v>
      </c>
      <c r="I1373" s="8">
        <v>195</v>
      </c>
      <c r="J1373" s="20">
        <v>5.88</v>
      </c>
      <c r="L1373" s="8">
        <v>34.44</v>
      </c>
      <c r="M1373" s="8">
        <v>27.24</v>
      </c>
      <c r="P1373" s="8">
        <v>5.2</v>
      </c>
      <c r="V1373" s="19" t="s">
        <v>435</v>
      </c>
      <c r="W1373" s="19">
        <v>1980</v>
      </c>
      <c r="X1373" s="19" t="s">
        <v>436</v>
      </c>
      <c r="AB1373" s="20" t="s">
        <v>437</v>
      </c>
    </row>
    <row r="1374" spans="1:28">
      <c r="A1374" s="8" t="s">
        <v>458</v>
      </c>
      <c r="B1374" s="8" t="s">
        <v>439</v>
      </c>
      <c r="C1374" s="8" t="s">
        <v>440</v>
      </c>
      <c r="D1374" s="8" t="s">
        <v>440</v>
      </c>
      <c r="I1374" s="8">
        <v>0</v>
      </c>
      <c r="J1374" s="20">
        <v>16</v>
      </c>
      <c r="L1374" s="8">
        <v>23.73</v>
      </c>
      <c r="M1374" s="8">
        <v>17.14</v>
      </c>
      <c r="P1374" s="8">
        <v>6.1</v>
      </c>
      <c r="V1374" s="19" t="s">
        <v>435</v>
      </c>
      <c r="W1374" s="19">
        <v>1980</v>
      </c>
      <c r="X1374" s="19" t="s">
        <v>436</v>
      </c>
      <c r="AB1374" s="20" t="s">
        <v>437</v>
      </c>
    </row>
    <row r="1375" spans="1:28">
      <c r="A1375" s="8" t="s">
        <v>458</v>
      </c>
      <c r="B1375" s="8" t="s">
        <v>439</v>
      </c>
      <c r="C1375" s="8" t="s">
        <v>440</v>
      </c>
      <c r="D1375" s="8" t="s">
        <v>440</v>
      </c>
      <c r="I1375" s="8">
        <v>5</v>
      </c>
      <c r="J1375" s="20">
        <v>15.76</v>
      </c>
      <c r="L1375" s="8">
        <v>23.91</v>
      </c>
      <c r="M1375" s="8">
        <v>17.329999999999998</v>
      </c>
      <c r="P1375" s="8">
        <v>5.8</v>
      </c>
      <c r="V1375" s="19" t="s">
        <v>435</v>
      </c>
      <c r="W1375" s="19">
        <v>1980</v>
      </c>
      <c r="X1375" s="19" t="s">
        <v>436</v>
      </c>
      <c r="AB1375" s="20" t="s">
        <v>437</v>
      </c>
    </row>
    <row r="1376" spans="1:28">
      <c r="A1376" s="8" t="s">
        <v>458</v>
      </c>
      <c r="B1376" s="8" t="s">
        <v>439</v>
      </c>
      <c r="C1376" s="8" t="s">
        <v>440</v>
      </c>
      <c r="D1376" s="8" t="s">
        <v>440</v>
      </c>
      <c r="I1376" s="8">
        <v>10</v>
      </c>
      <c r="J1376" s="20">
        <v>15.28</v>
      </c>
      <c r="L1376" s="8">
        <v>24.81</v>
      </c>
      <c r="M1376" s="8">
        <v>18.12</v>
      </c>
      <c r="P1376" s="8">
        <v>5.4</v>
      </c>
      <c r="V1376" s="19" t="s">
        <v>435</v>
      </c>
      <c r="W1376" s="19">
        <v>1980</v>
      </c>
      <c r="X1376" s="19" t="s">
        <v>436</v>
      </c>
      <c r="AB1376" s="20" t="s">
        <v>437</v>
      </c>
    </row>
    <row r="1377" spans="1:28">
      <c r="A1377" s="8" t="s">
        <v>458</v>
      </c>
      <c r="B1377" s="8" t="s">
        <v>439</v>
      </c>
      <c r="C1377" s="8" t="s">
        <v>440</v>
      </c>
      <c r="D1377" s="8" t="s">
        <v>440</v>
      </c>
      <c r="I1377" s="8">
        <v>15</v>
      </c>
      <c r="J1377" s="20">
        <v>14.45</v>
      </c>
      <c r="L1377" s="8">
        <v>26.78</v>
      </c>
      <c r="M1377" s="8">
        <v>19.8</v>
      </c>
      <c r="P1377" s="8">
        <v>4.5</v>
      </c>
      <c r="V1377" s="19" t="s">
        <v>435</v>
      </c>
      <c r="W1377" s="19">
        <v>1980</v>
      </c>
      <c r="X1377" s="19" t="s">
        <v>436</v>
      </c>
      <c r="AB1377" s="20" t="s">
        <v>437</v>
      </c>
    </row>
    <row r="1378" spans="1:28">
      <c r="A1378" s="8" t="s">
        <v>458</v>
      </c>
      <c r="B1378" s="8" t="s">
        <v>439</v>
      </c>
      <c r="C1378" s="8" t="s">
        <v>440</v>
      </c>
      <c r="D1378" s="8" t="s">
        <v>440</v>
      </c>
      <c r="I1378" s="8">
        <v>25</v>
      </c>
      <c r="J1378" s="20">
        <v>7.62</v>
      </c>
      <c r="L1378" s="8">
        <v>31.73</v>
      </c>
      <c r="M1378" s="8">
        <v>24.79</v>
      </c>
      <c r="P1378" s="8">
        <v>3</v>
      </c>
      <c r="V1378" s="19" t="s">
        <v>435</v>
      </c>
      <c r="W1378" s="19">
        <v>1980</v>
      </c>
      <c r="X1378" s="19" t="s">
        <v>436</v>
      </c>
      <c r="AB1378" s="20" t="s">
        <v>437</v>
      </c>
    </row>
    <row r="1379" spans="1:28">
      <c r="A1379" s="8" t="s">
        <v>458</v>
      </c>
      <c r="B1379" s="8" t="s">
        <v>439</v>
      </c>
      <c r="C1379" s="8" t="s">
        <v>440</v>
      </c>
      <c r="D1379" s="8" t="s">
        <v>440</v>
      </c>
      <c r="I1379" s="8">
        <v>50</v>
      </c>
      <c r="J1379" s="20">
        <v>6.4</v>
      </c>
      <c r="L1379" s="8">
        <v>33.14</v>
      </c>
      <c r="M1379" s="8">
        <v>26.05</v>
      </c>
      <c r="P1379" s="8">
        <v>2.8</v>
      </c>
      <c r="V1379" s="19" t="s">
        <v>435</v>
      </c>
      <c r="W1379" s="19">
        <v>1980</v>
      </c>
      <c r="X1379" s="19" t="s">
        <v>436</v>
      </c>
      <c r="AB1379" s="20" t="s">
        <v>437</v>
      </c>
    </row>
    <row r="1380" spans="1:28">
      <c r="A1380" s="8" t="s">
        <v>458</v>
      </c>
      <c r="B1380" s="8" t="s">
        <v>439</v>
      </c>
      <c r="C1380" s="8" t="s">
        <v>440</v>
      </c>
      <c r="D1380" s="8" t="s">
        <v>440</v>
      </c>
      <c r="I1380" s="8">
        <v>75</v>
      </c>
      <c r="J1380" s="20">
        <v>6.35</v>
      </c>
      <c r="L1380" s="8">
        <v>33.18</v>
      </c>
      <c r="M1380" s="8">
        <v>26.1</v>
      </c>
      <c r="P1380" s="8">
        <v>2.9</v>
      </c>
      <c r="V1380" s="19" t="s">
        <v>435</v>
      </c>
      <c r="W1380" s="19">
        <v>1980</v>
      </c>
      <c r="X1380" s="19" t="s">
        <v>436</v>
      </c>
      <c r="AB1380" s="20" t="s">
        <v>437</v>
      </c>
    </row>
    <row r="1381" spans="1:28">
      <c r="A1381" s="8" t="s">
        <v>458</v>
      </c>
      <c r="B1381" s="8" t="s">
        <v>439</v>
      </c>
      <c r="C1381" s="8" t="s">
        <v>440</v>
      </c>
      <c r="D1381" s="8" t="s">
        <v>440</v>
      </c>
      <c r="I1381" s="8">
        <v>110</v>
      </c>
      <c r="J1381" s="20">
        <v>6.34</v>
      </c>
      <c r="L1381" s="8">
        <v>33.200000000000003</v>
      </c>
      <c r="M1381" s="8">
        <v>26.12</v>
      </c>
      <c r="P1381" s="8">
        <v>2.6</v>
      </c>
      <c r="V1381" s="19" t="s">
        <v>435</v>
      </c>
      <c r="W1381" s="19">
        <v>1980</v>
      </c>
      <c r="X1381" s="19" t="s">
        <v>436</v>
      </c>
      <c r="AB1381" s="20" t="s">
        <v>437</v>
      </c>
    </row>
    <row r="1382" spans="1:28">
      <c r="A1382" s="8" t="s">
        <v>457</v>
      </c>
      <c r="B1382" s="8" t="s">
        <v>459</v>
      </c>
      <c r="C1382" s="8" t="s">
        <v>442</v>
      </c>
      <c r="D1382" s="8" t="s">
        <v>442</v>
      </c>
      <c r="I1382" s="8">
        <v>0</v>
      </c>
      <c r="J1382" s="20">
        <v>15.2</v>
      </c>
      <c r="L1382" s="8">
        <v>24.46</v>
      </c>
      <c r="M1382" s="8">
        <v>17.86</v>
      </c>
      <c r="P1382" s="8">
        <v>5.9</v>
      </c>
      <c r="V1382" s="19" t="s">
        <v>435</v>
      </c>
      <c r="W1382" s="19">
        <v>1980</v>
      </c>
      <c r="X1382" s="19" t="s">
        <v>436</v>
      </c>
      <c r="AB1382" s="20" t="s">
        <v>437</v>
      </c>
    </row>
    <row r="1383" spans="1:28">
      <c r="A1383" s="8" t="s">
        <v>457</v>
      </c>
      <c r="B1383" s="8" t="s">
        <v>459</v>
      </c>
      <c r="C1383" s="8" t="s">
        <v>442</v>
      </c>
      <c r="D1383" s="8" t="s">
        <v>442</v>
      </c>
      <c r="I1383" s="8">
        <v>5</v>
      </c>
      <c r="J1383" s="20">
        <v>15.29</v>
      </c>
      <c r="L1383" s="8">
        <v>24.7</v>
      </c>
      <c r="M1383" s="8">
        <v>18.03</v>
      </c>
      <c r="P1383" s="8">
        <v>5.8</v>
      </c>
      <c r="V1383" s="19" t="s">
        <v>435</v>
      </c>
      <c r="W1383" s="19">
        <v>1980</v>
      </c>
      <c r="X1383" s="19" t="s">
        <v>436</v>
      </c>
      <c r="AB1383" s="20" t="s">
        <v>437</v>
      </c>
    </row>
    <row r="1384" spans="1:28">
      <c r="A1384" s="8" t="s">
        <v>457</v>
      </c>
      <c r="B1384" s="8" t="s">
        <v>459</v>
      </c>
      <c r="C1384" s="8" t="s">
        <v>442</v>
      </c>
      <c r="D1384" s="8" t="s">
        <v>442</v>
      </c>
      <c r="I1384" s="8">
        <v>10</v>
      </c>
      <c r="J1384" s="20">
        <v>15.46</v>
      </c>
      <c r="L1384" s="8">
        <v>25.67</v>
      </c>
      <c r="M1384" s="8">
        <v>18.739999999999998</v>
      </c>
      <c r="P1384" s="8">
        <v>5.6</v>
      </c>
      <c r="V1384" s="19" t="s">
        <v>435</v>
      </c>
      <c r="W1384" s="19">
        <v>1980</v>
      </c>
      <c r="X1384" s="19" t="s">
        <v>436</v>
      </c>
      <c r="AB1384" s="20" t="s">
        <v>437</v>
      </c>
    </row>
    <row r="1385" spans="1:28">
      <c r="A1385" s="8" t="s">
        <v>457</v>
      </c>
      <c r="B1385" s="8" t="s">
        <v>459</v>
      </c>
      <c r="C1385" s="8" t="s">
        <v>442</v>
      </c>
      <c r="D1385" s="8" t="s">
        <v>442</v>
      </c>
      <c r="I1385" s="8">
        <v>15</v>
      </c>
      <c r="J1385" s="20">
        <v>15.53</v>
      </c>
      <c r="L1385" s="8">
        <v>25.96</v>
      </c>
      <c r="M1385" s="8">
        <v>18.95</v>
      </c>
      <c r="P1385" s="8">
        <v>5.4</v>
      </c>
      <c r="V1385" s="19" t="s">
        <v>435</v>
      </c>
      <c r="W1385" s="19">
        <v>1980</v>
      </c>
      <c r="X1385" s="19" t="s">
        <v>436</v>
      </c>
      <c r="AB1385" s="20" t="s">
        <v>437</v>
      </c>
    </row>
    <row r="1386" spans="1:28">
      <c r="A1386" s="8" t="s">
        <v>457</v>
      </c>
      <c r="B1386" s="8" t="s">
        <v>459</v>
      </c>
      <c r="C1386" s="8" t="s">
        <v>442</v>
      </c>
      <c r="D1386" s="8" t="s">
        <v>442</v>
      </c>
      <c r="I1386" s="8">
        <v>25</v>
      </c>
      <c r="J1386" s="20">
        <v>8.9</v>
      </c>
      <c r="L1386" s="8">
        <v>31.03</v>
      </c>
      <c r="M1386" s="8">
        <v>24.06</v>
      </c>
      <c r="P1386" s="8">
        <v>3.2</v>
      </c>
      <c r="V1386" s="19" t="s">
        <v>435</v>
      </c>
      <c r="W1386" s="19">
        <v>1980</v>
      </c>
      <c r="X1386" s="19" t="s">
        <v>436</v>
      </c>
      <c r="AB1386" s="20" t="s">
        <v>437</v>
      </c>
    </row>
    <row r="1387" spans="1:28">
      <c r="A1387" s="8" t="s">
        <v>457</v>
      </c>
      <c r="B1387" s="8" t="s">
        <v>459</v>
      </c>
      <c r="C1387" s="8" t="s">
        <v>442</v>
      </c>
      <c r="D1387" s="8" t="s">
        <v>442</v>
      </c>
      <c r="I1387" s="8">
        <v>50</v>
      </c>
      <c r="J1387" s="20">
        <v>6.35</v>
      </c>
      <c r="L1387" s="8">
        <v>33.15</v>
      </c>
      <c r="M1387" s="8">
        <v>26.07</v>
      </c>
      <c r="P1387" s="8">
        <v>2.7</v>
      </c>
      <c r="V1387" s="19" t="s">
        <v>435</v>
      </c>
      <c r="W1387" s="19">
        <v>1980</v>
      </c>
      <c r="X1387" s="19" t="s">
        <v>436</v>
      </c>
      <c r="AB1387" s="20" t="s">
        <v>437</v>
      </c>
    </row>
    <row r="1388" spans="1:28">
      <c r="A1388" s="8" t="s">
        <v>457</v>
      </c>
      <c r="B1388" s="8" t="s">
        <v>459</v>
      </c>
      <c r="C1388" s="8" t="s">
        <v>442</v>
      </c>
      <c r="D1388" s="8" t="s">
        <v>442</v>
      </c>
      <c r="I1388" s="8">
        <v>75</v>
      </c>
      <c r="J1388" s="20">
        <v>6.27</v>
      </c>
      <c r="L1388" s="8">
        <v>33.299999999999997</v>
      </c>
      <c r="M1388" s="8">
        <v>26.2</v>
      </c>
      <c r="P1388" s="8">
        <v>3.3</v>
      </c>
      <c r="V1388" s="19" t="s">
        <v>435</v>
      </c>
      <c r="W1388" s="19">
        <v>1980</v>
      </c>
      <c r="X1388" s="19" t="s">
        <v>436</v>
      </c>
      <c r="AB1388" s="20" t="s">
        <v>437</v>
      </c>
    </row>
    <row r="1389" spans="1:28">
      <c r="A1389" s="8" t="s">
        <v>457</v>
      </c>
      <c r="B1389" s="8" t="s">
        <v>459</v>
      </c>
      <c r="C1389" s="8" t="s">
        <v>442</v>
      </c>
      <c r="D1389" s="8" t="s">
        <v>442</v>
      </c>
      <c r="I1389" s="8">
        <v>110</v>
      </c>
      <c r="J1389" s="20">
        <v>6.17</v>
      </c>
      <c r="L1389" s="8">
        <v>33.42</v>
      </c>
      <c r="M1389" s="8">
        <v>26.31</v>
      </c>
      <c r="P1389" s="8">
        <v>2.5</v>
      </c>
      <c r="V1389" s="19" t="s">
        <v>435</v>
      </c>
      <c r="W1389" s="19">
        <v>1980</v>
      </c>
      <c r="X1389" s="19" t="s">
        <v>436</v>
      </c>
      <c r="AB1389" s="20" t="s">
        <v>437</v>
      </c>
    </row>
    <row r="1390" spans="1:28">
      <c r="A1390" s="8" t="s">
        <v>458</v>
      </c>
      <c r="B1390" s="8" t="s">
        <v>204</v>
      </c>
      <c r="C1390" s="8" t="s">
        <v>137</v>
      </c>
      <c r="D1390" s="8" t="s">
        <v>137</v>
      </c>
      <c r="I1390" s="8">
        <v>0</v>
      </c>
      <c r="J1390" s="20">
        <v>15.4</v>
      </c>
      <c r="L1390" s="8">
        <v>25.43</v>
      </c>
      <c r="M1390" s="8">
        <v>18.57</v>
      </c>
      <c r="P1390" s="8">
        <v>5.9</v>
      </c>
      <c r="V1390" s="19" t="s">
        <v>435</v>
      </c>
      <c r="W1390" s="19">
        <v>1980</v>
      </c>
      <c r="X1390" s="19" t="s">
        <v>436</v>
      </c>
      <c r="AB1390" s="20" t="s">
        <v>437</v>
      </c>
    </row>
    <row r="1391" spans="1:28">
      <c r="A1391" s="8" t="s">
        <v>458</v>
      </c>
      <c r="B1391" s="8" t="s">
        <v>204</v>
      </c>
      <c r="C1391" s="8" t="s">
        <v>137</v>
      </c>
      <c r="D1391" s="8" t="s">
        <v>137</v>
      </c>
      <c r="I1391" s="8">
        <v>5</v>
      </c>
      <c r="J1391" s="20">
        <v>15.32</v>
      </c>
      <c r="L1391" s="8">
        <v>25.443999999999999</v>
      </c>
      <c r="M1391" s="8">
        <v>18.600000000000001</v>
      </c>
      <c r="P1391" s="8">
        <v>5.9</v>
      </c>
      <c r="V1391" s="19" t="s">
        <v>435</v>
      </c>
      <c r="W1391" s="19">
        <v>1980</v>
      </c>
      <c r="X1391" s="19" t="s">
        <v>436</v>
      </c>
      <c r="AB1391" s="20" t="s">
        <v>437</v>
      </c>
    </row>
    <row r="1392" spans="1:28">
      <c r="A1392" s="8" t="s">
        <v>458</v>
      </c>
      <c r="B1392" s="8" t="s">
        <v>204</v>
      </c>
      <c r="C1392" s="8" t="s">
        <v>137</v>
      </c>
      <c r="D1392" s="8" t="s">
        <v>137</v>
      </c>
      <c r="I1392" s="8">
        <v>10</v>
      </c>
      <c r="J1392" s="20">
        <v>15.34</v>
      </c>
      <c r="L1392" s="8">
        <v>25.49</v>
      </c>
      <c r="M1392" s="8">
        <v>18.63</v>
      </c>
      <c r="P1392" s="8">
        <v>5.8</v>
      </c>
      <c r="V1392" s="19" t="s">
        <v>435</v>
      </c>
      <c r="W1392" s="19">
        <v>1980</v>
      </c>
      <c r="X1392" s="19" t="s">
        <v>436</v>
      </c>
      <c r="AB1392" s="20" t="s">
        <v>437</v>
      </c>
    </row>
    <row r="1393" spans="1:28">
      <c r="A1393" s="8" t="s">
        <v>458</v>
      </c>
      <c r="B1393" s="8" t="s">
        <v>204</v>
      </c>
      <c r="C1393" s="8" t="s">
        <v>137</v>
      </c>
      <c r="D1393" s="8" t="s">
        <v>137</v>
      </c>
      <c r="I1393" s="8">
        <v>15</v>
      </c>
      <c r="J1393" s="20">
        <v>15.52</v>
      </c>
      <c r="L1393" s="8">
        <v>25.8</v>
      </c>
      <c r="M1393" s="8">
        <v>18.829999999999998</v>
      </c>
      <c r="P1393" s="8">
        <v>5.7</v>
      </c>
      <c r="V1393" s="19" t="s">
        <v>435</v>
      </c>
      <c r="W1393" s="19">
        <v>1980</v>
      </c>
      <c r="X1393" s="19" t="s">
        <v>436</v>
      </c>
      <c r="AB1393" s="20" t="s">
        <v>437</v>
      </c>
    </row>
    <row r="1394" spans="1:28">
      <c r="A1394" s="8" t="s">
        <v>458</v>
      </c>
      <c r="B1394" s="8" t="s">
        <v>204</v>
      </c>
      <c r="C1394" s="8" t="s">
        <v>137</v>
      </c>
      <c r="D1394" s="8" t="s">
        <v>137</v>
      </c>
      <c r="I1394" s="8">
        <v>25</v>
      </c>
      <c r="J1394" s="20">
        <v>8.73</v>
      </c>
      <c r="L1394" s="8">
        <v>30.77</v>
      </c>
      <c r="M1394" s="8">
        <v>23.88</v>
      </c>
      <c r="P1394" s="8">
        <v>3.5</v>
      </c>
      <c r="V1394" s="19" t="s">
        <v>435</v>
      </c>
      <c r="W1394" s="19">
        <v>1980</v>
      </c>
      <c r="X1394" s="19" t="s">
        <v>436</v>
      </c>
      <c r="AB1394" s="20" t="s">
        <v>437</v>
      </c>
    </row>
    <row r="1395" spans="1:28">
      <c r="A1395" s="8" t="s">
        <v>458</v>
      </c>
      <c r="B1395" s="8" t="s">
        <v>204</v>
      </c>
      <c r="C1395" s="8" t="s">
        <v>137</v>
      </c>
      <c r="D1395" s="8" t="s">
        <v>137</v>
      </c>
      <c r="I1395" s="8">
        <v>50</v>
      </c>
      <c r="J1395" s="20">
        <v>6.32</v>
      </c>
      <c r="L1395" s="8">
        <v>33.130000000000003</v>
      </c>
      <c r="M1395" s="8">
        <v>26.06</v>
      </c>
      <c r="P1395" s="8">
        <v>2.5</v>
      </c>
      <c r="V1395" s="19" t="s">
        <v>435</v>
      </c>
      <c r="W1395" s="19">
        <v>1980</v>
      </c>
      <c r="X1395" s="19" t="s">
        <v>436</v>
      </c>
      <c r="AB1395" s="20" t="s">
        <v>437</v>
      </c>
    </row>
    <row r="1396" spans="1:28">
      <c r="A1396" s="8" t="s">
        <v>458</v>
      </c>
      <c r="B1396" s="8" t="s">
        <v>204</v>
      </c>
      <c r="C1396" s="8" t="s">
        <v>137</v>
      </c>
      <c r="D1396" s="8" t="s">
        <v>137</v>
      </c>
      <c r="I1396" s="8">
        <v>75</v>
      </c>
      <c r="J1396" s="20">
        <v>6.3</v>
      </c>
      <c r="L1396" s="8">
        <v>33.29</v>
      </c>
      <c r="M1396" s="8">
        <v>26.19</v>
      </c>
      <c r="P1396" s="8">
        <v>2.5</v>
      </c>
      <c r="V1396" s="19" t="s">
        <v>435</v>
      </c>
      <c r="W1396" s="19">
        <v>1980</v>
      </c>
      <c r="X1396" s="19" t="s">
        <v>436</v>
      </c>
      <c r="AB1396" s="20" t="s">
        <v>437</v>
      </c>
    </row>
    <row r="1397" spans="1:28">
      <c r="A1397" s="8" t="s">
        <v>458</v>
      </c>
      <c r="B1397" s="8" t="s">
        <v>204</v>
      </c>
      <c r="C1397" s="8" t="s">
        <v>137</v>
      </c>
      <c r="D1397" s="8" t="s">
        <v>137</v>
      </c>
      <c r="I1397" s="8">
        <v>95</v>
      </c>
      <c r="J1397" s="20">
        <v>6.26</v>
      </c>
      <c r="L1397" s="8">
        <v>33.340000000000003</v>
      </c>
      <c r="M1397" s="8">
        <v>26.23</v>
      </c>
      <c r="P1397" s="8">
        <v>2</v>
      </c>
      <c r="V1397" s="19" t="s">
        <v>435</v>
      </c>
      <c r="W1397" s="19">
        <v>1980</v>
      </c>
      <c r="X1397" s="19" t="s">
        <v>436</v>
      </c>
      <c r="AB1397" s="20" t="s">
        <v>437</v>
      </c>
    </row>
    <row r="1398" spans="1:28">
      <c r="A1398" s="8" t="s">
        <v>460</v>
      </c>
      <c r="B1398" s="8" t="s">
        <v>459</v>
      </c>
      <c r="C1398" s="8" t="s">
        <v>77</v>
      </c>
      <c r="D1398" s="8" t="s">
        <v>77</v>
      </c>
      <c r="I1398" s="8">
        <v>0</v>
      </c>
      <c r="J1398" s="20">
        <v>0.8</v>
      </c>
      <c r="L1398" s="8">
        <v>29.86</v>
      </c>
      <c r="M1398" s="8">
        <v>23.94</v>
      </c>
      <c r="P1398" s="8">
        <v>6.4</v>
      </c>
      <c r="V1398" s="19" t="s">
        <v>435</v>
      </c>
      <c r="W1398" s="19">
        <v>1980</v>
      </c>
      <c r="X1398" s="19" t="s">
        <v>436</v>
      </c>
      <c r="AB1398" s="20" t="s">
        <v>437</v>
      </c>
    </row>
    <row r="1399" spans="1:28">
      <c r="A1399" s="8" t="s">
        <v>460</v>
      </c>
      <c r="B1399" s="8" t="s">
        <v>459</v>
      </c>
      <c r="C1399" s="8" t="s">
        <v>77</v>
      </c>
      <c r="D1399" s="8" t="s">
        <v>77</v>
      </c>
      <c r="I1399" s="8">
        <v>5</v>
      </c>
      <c r="J1399" s="20">
        <v>6.83</v>
      </c>
      <c r="L1399" s="8">
        <v>34.729999999999997</v>
      </c>
      <c r="M1399" s="8">
        <v>27.26</v>
      </c>
      <c r="P1399" s="8">
        <v>5.8</v>
      </c>
      <c r="V1399" s="19" t="s">
        <v>435</v>
      </c>
      <c r="W1399" s="19">
        <v>1980</v>
      </c>
      <c r="X1399" s="19" t="s">
        <v>436</v>
      </c>
      <c r="AB1399" s="20" t="s">
        <v>437</v>
      </c>
    </row>
    <row r="1400" spans="1:28">
      <c r="A1400" s="8" t="s">
        <v>460</v>
      </c>
      <c r="B1400" s="8" t="s">
        <v>459</v>
      </c>
      <c r="C1400" s="8" t="s">
        <v>77</v>
      </c>
      <c r="D1400" s="8" t="s">
        <v>77</v>
      </c>
      <c r="I1400" s="8">
        <v>10</v>
      </c>
      <c r="J1400" s="20">
        <v>6.84</v>
      </c>
      <c r="L1400" s="8">
        <v>34.72</v>
      </c>
      <c r="M1400" s="8">
        <v>27.25</v>
      </c>
      <c r="P1400" s="8">
        <v>5.8</v>
      </c>
      <c r="V1400" s="19" t="s">
        <v>435</v>
      </c>
      <c r="W1400" s="19">
        <v>1980</v>
      </c>
      <c r="X1400" s="19" t="s">
        <v>436</v>
      </c>
      <c r="AB1400" s="20" t="s">
        <v>437</v>
      </c>
    </row>
    <row r="1401" spans="1:28">
      <c r="A1401" s="8" t="s">
        <v>460</v>
      </c>
      <c r="B1401" s="8" t="s">
        <v>459</v>
      </c>
      <c r="C1401" s="8" t="s">
        <v>77</v>
      </c>
      <c r="D1401" s="8" t="s">
        <v>77</v>
      </c>
      <c r="I1401" s="8">
        <v>15</v>
      </c>
      <c r="J1401" s="20">
        <v>6.8</v>
      </c>
      <c r="L1401" s="8">
        <v>34.729999999999997</v>
      </c>
      <c r="M1401" s="8">
        <v>27.26</v>
      </c>
      <c r="P1401" s="8">
        <v>5.8</v>
      </c>
      <c r="V1401" s="19" t="s">
        <v>435</v>
      </c>
      <c r="W1401" s="19">
        <v>1980</v>
      </c>
      <c r="X1401" s="19" t="s">
        <v>436</v>
      </c>
      <c r="AB1401" s="20" t="s">
        <v>437</v>
      </c>
    </row>
    <row r="1402" spans="1:28">
      <c r="A1402" s="8" t="s">
        <v>460</v>
      </c>
      <c r="B1402" s="8" t="s">
        <v>459</v>
      </c>
      <c r="C1402" s="8" t="s">
        <v>77</v>
      </c>
      <c r="D1402" s="8" t="s">
        <v>77</v>
      </c>
      <c r="I1402" s="8">
        <v>25</v>
      </c>
      <c r="J1402" s="20">
        <v>6.75</v>
      </c>
      <c r="L1402" s="8">
        <v>34.76</v>
      </c>
      <c r="M1402" s="8">
        <v>27.27</v>
      </c>
      <c r="P1402" s="8">
        <v>5.8</v>
      </c>
      <c r="V1402" s="19" t="s">
        <v>435</v>
      </c>
      <c r="W1402" s="19">
        <v>1980</v>
      </c>
      <c r="X1402" s="19" t="s">
        <v>436</v>
      </c>
      <c r="AB1402" s="20" t="s">
        <v>437</v>
      </c>
    </row>
    <row r="1403" spans="1:28">
      <c r="A1403" s="8" t="s">
        <v>460</v>
      </c>
      <c r="B1403" s="8" t="s">
        <v>459</v>
      </c>
      <c r="C1403" s="8" t="s">
        <v>77</v>
      </c>
      <c r="D1403" s="8" t="s">
        <v>77</v>
      </c>
      <c r="I1403" s="8">
        <v>50</v>
      </c>
      <c r="J1403" s="20">
        <v>6.66</v>
      </c>
      <c r="L1403" s="8">
        <v>34.75</v>
      </c>
      <c r="M1403" s="8">
        <v>27.28</v>
      </c>
      <c r="P1403" s="8">
        <v>5.8</v>
      </c>
      <c r="V1403" s="19" t="s">
        <v>435</v>
      </c>
      <c r="W1403" s="19">
        <v>1980</v>
      </c>
      <c r="X1403" s="19" t="s">
        <v>436</v>
      </c>
      <c r="AB1403" s="20" t="s">
        <v>437</v>
      </c>
    </row>
    <row r="1404" spans="1:28">
      <c r="A1404" s="8" t="s">
        <v>460</v>
      </c>
      <c r="B1404" s="8" t="s">
        <v>459</v>
      </c>
      <c r="C1404" s="8" t="s">
        <v>77</v>
      </c>
      <c r="D1404" s="8" t="s">
        <v>77</v>
      </c>
      <c r="I1404" s="8">
        <v>75</v>
      </c>
      <c r="J1404" s="20">
        <v>6.59</v>
      </c>
      <c r="L1404" s="8">
        <v>34.799999999999997</v>
      </c>
      <c r="M1404" s="8">
        <v>27.33</v>
      </c>
      <c r="P1404" s="8">
        <v>5.8</v>
      </c>
      <c r="V1404" s="19" t="s">
        <v>435</v>
      </c>
      <c r="W1404" s="19">
        <v>1980</v>
      </c>
      <c r="X1404" s="19" t="s">
        <v>436</v>
      </c>
      <c r="AB1404" s="20" t="s">
        <v>437</v>
      </c>
    </row>
    <row r="1405" spans="1:28">
      <c r="A1405" s="8" t="s">
        <v>460</v>
      </c>
      <c r="B1405" s="8" t="s">
        <v>459</v>
      </c>
      <c r="C1405" s="8" t="s">
        <v>77</v>
      </c>
      <c r="D1405" s="8" t="s">
        <v>77</v>
      </c>
      <c r="I1405" s="8">
        <v>100</v>
      </c>
      <c r="J1405" s="20">
        <v>6.58</v>
      </c>
      <c r="L1405" s="8">
        <v>34.78</v>
      </c>
      <c r="M1405" s="8">
        <v>27.32</v>
      </c>
      <c r="P1405" s="8">
        <v>5.8</v>
      </c>
      <c r="V1405" s="19" t="s">
        <v>435</v>
      </c>
      <c r="W1405" s="19">
        <v>1980</v>
      </c>
      <c r="X1405" s="19" t="s">
        <v>436</v>
      </c>
      <c r="AB1405" s="20" t="s">
        <v>437</v>
      </c>
    </row>
    <row r="1406" spans="1:28">
      <c r="A1406" s="8" t="s">
        <v>460</v>
      </c>
      <c r="B1406" s="8" t="s">
        <v>459</v>
      </c>
      <c r="C1406" s="8" t="s">
        <v>77</v>
      </c>
      <c r="D1406" s="8" t="s">
        <v>77</v>
      </c>
      <c r="I1406" s="8">
        <v>150</v>
      </c>
      <c r="J1406" s="20">
        <v>6.57</v>
      </c>
      <c r="L1406" s="8">
        <v>34.840000000000003</v>
      </c>
      <c r="M1406" s="8">
        <v>27.37</v>
      </c>
      <c r="P1406" s="8">
        <v>5.9</v>
      </c>
      <c r="V1406" s="19" t="s">
        <v>435</v>
      </c>
      <c r="W1406" s="19">
        <v>1980</v>
      </c>
      <c r="X1406" s="19" t="s">
        <v>436</v>
      </c>
      <c r="AB1406" s="20" t="s">
        <v>437</v>
      </c>
    </row>
    <row r="1407" spans="1:28">
      <c r="A1407" s="8" t="s">
        <v>460</v>
      </c>
      <c r="B1407" s="8" t="s">
        <v>459</v>
      </c>
      <c r="C1407" s="8" t="s">
        <v>77</v>
      </c>
      <c r="D1407" s="8" t="s">
        <v>77</v>
      </c>
      <c r="I1407" s="8">
        <v>190</v>
      </c>
      <c r="J1407" s="20">
        <v>6.56</v>
      </c>
      <c r="L1407" s="8">
        <v>34.909999999999997</v>
      </c>
      <c r="M1407" s="8">
        <v>27.43</v>
      </c>
      <c r="P1407" s="8">
        <v>5.8</v>
      </c>
      <c r="V1407" s="19" t="s">
        <v>435</v>
      </c>
      <c r="W1407" s="19">
        <v>1980</v>
      </c>
      <c r="X1407" s="19" t="s">
        <v>436</v>
      </c>
      <c r="AB1407" s="20" t="s">
        <v>437</v>
      </c>
    </row>
    <row r="1408" spans="1:28">
      <c r="A1408" s="8" t="s">
        <v>460</v>
      </c>
      <c r="B1408" s="8" t="s">
        <v>213</v>
      </c>
      <c r="C1408" s="8" t="s">
        <v>440</v>
      </c>
      <c r="D1408" s="8" t="s">
        <v>440</v>
      </c>
      <c r="I1408" s="8">
        <v>0</v>
      </c>
      <c r="J1408" s="20">
        <v>0.6</v>
      </c>
      <c r="L1408" s="8">
        <v>29.66</v>
      </c>
      <c r="M1408" s="8">
        <v>22.99</v>
      </c>
      <c r="P1408" s="8">
        <v>6.7</v>
      </c>
      <c r="V1408" s="19" t="s">
        <v>435</v>
      </c>
      <c r="W1408" s="19">
        <v>1980</v>
      </c>
      <c r="X1408" s="19" t="s">
        <v>436</v>
      </c>
      <c r="AB1408" s="20" t="s">
        <v>437</v>
      </c>
    </row>
    <row r="1409" spans="1:28">
      <c r="A1409" s="8" t="s">
        <v>460</v>
      </c>
      <c r="B1409" s="8" t="s">
        <v>213</v>
      </c>
      <c r="C1409" s="8" t="s">
        <v>440</v>
      </c>
      <c r="D1409" s="8" t="s">
        <v>440</v>
      </c>
      <c r="I1409" s="8">
        <v>5</v>
      </c>
      <c r="J1409" s="20">
        <v>1.23</v>
      </c>
      <c r="L1409" s="8">
        <v>29.68</v>
      </c>
      <c r="M1409" s="8">
        <v>22.98</v>
      </c>
      <c r="P1409" s="8">
        <v>6.3</v>
      </c>
      <c r="V1409" s="19" t="s">
        <v>435</v>
      </c>
      <c r="W1409" s="19">
        <v>1980</v>
      </c>
      <c r="X1409" s="19" t="s">
        <v>436</v>
      </c>
      <c r="AB1409" s="20" t="s">
        <v>437</v>
      </c>
    </row>
    <row r="1410" spans="1:28">
      <c r="A1410" s="8" t="s">
        <v>460</v>
      </c>
      <c r="B1410" s="8" t="s">
        <v>213</v>
      </c>
      <c r="C1410" s="8" t="s">
        <v>440</v>
      </c>
      <c r="D1410" s="8" t="s">
        <v>440</v>
      </c>
      <c r="I1410" s="8">
        <v>10</v>
      </c>
      <c r="J1410" s="20">
        <v>4.7699999999999996</v>
      </c>
      <c r="L1410" s="8">
        <v>30.75</v>
      </c>
      <c r="M1410" s="8">
        <v>24.35</v>
      </c>
      <c r="P1410" s="8">
        <v>4.4000000000000004</v>
      </c>
      <c r="V1410" s="19" t="s">
        <v>435</v>
      </c>
      <c r="W1410" s="19">
        <v>1980</v>
      </c>
      <c r="X1410" s="19" t="s">
        <v>436</v>
      </c>
      <c r="AB1410" s="20" t="s">
        <v>437</v>
      </c>
    </row>
    <row r="1411" spans="1:28">
      <c r="A1411" s="8" t="s">
        <v>460</v>
      </c>
      <c r="B1411" s="8" t="s">
        <v>213</v>
      </c>
      <c r="C1411" s="8" t="s">
        <v>440</v>
      </c>
      <c r="D1411" s="8" t="s">
        <v>440</v>
      </c>
      <c r="I1411" s="8">
        <v>15</v>
      </c>
      <c r="J1411" s="20">
        <v>7.52</v>
      </c>
      <c r="L1411" s="8">
        <v>32.19</v>
      </c>
      <c r="M1411" s="8">
        <v>25.25</v>
      </c>
      <c r="P1411" s="8">
        <v>3.1</v>
      </c>
      <c r="V1411" s="19" t="s">
        <v>435</v>
      </c>
      <c r="W1411" s="19">
        <v>1980</v>
      </c>
      <c r="X1411" s="19" t="s">
        <v>436</v>
      </c>
      <c r="AB1411" s="20" t="s">
        <v>437</v>
      </c>
    </row>
    <row r="1412" spans="1:28">
      <c r="A1412" s="8" t="s">
        <v>460</v>
      </c>
      <c r="B1412" s="8" t="s">
        <v>213</v>
      </c>
      <c r="C1412" s="8" t="s">
        <v>440</v>
      </c>
      <c r="D1412" s="8" t="s">
        <v>440</v>
      </c>
      <c r="I1412" s="8">
        <v>25</v>
      </c>
      <c r="J1412" s="20">
        <v>7.69</v>
      </c>
      <c r="L1412" s="8">
        <v>32.94</v>
      </c>
      <c r="M1412" s="8">
        <v>25.73</v>
      </c>
      <c r="P1412" s="8">
        <v>3.3</v>
      </c>
      <c r="V1412" s="19" t="s">
        <v>435</v>
      </c>
      <c r="W1412" s="19">
        <v>1980</v>
      </c>
      <c r="X1412" s="19" t="s">
        <v>436</v>
      </c>
      <c r="AB1412" s="20" t="s">
        <v>437</v>
      </c>
    </row>
    <row r="1413" spans="1:28">
      <c r="A1413" s="8" t="s">
        <v>460</v>
      </c>
      <c r="B1413" s="8" t="s">
        <v>213</v>
      </c>
      <c r="C1413" s="8" t="s">
        <v>440</v>
      </c>
      <c r="D1413" s="8" t="s">
        <v>440</v>
      </c>
      <c r="I1413" s="8">
        <v>50</v>
      </c>
      <c r="J1413" s="20">
        <v>6.05</v>
      </c>
      <c r="L1413" s="8">
        <v>33.840000000000003</v>
      </c>
      <c r="M1413" s="8">
        <v>26.65</v>
      </c>
      <c r="P1413" s="8">
        <v>5.7</v>
      </c>
      <c r="V1413" s="19" t="s">
        <v>435</v>
      </c>
      <c r="W1413" s="19">
        <v>1980</v>
      </c>
      <c r="X1413" s="19" t="s">
        <v>436</v>
      </c>
      <c r="AB1413" s="20" t="s">
        <v>437</v>
      </c>
    </row>
    <row r="1414" spans="1:28">
      <c r="A1414" s="8" t="s">
        <v>460</v>
      </c>
      <c r="B1414" s="8" t="s">
        <v>213</v>
      </c>
      <c r="C1414" s="8" t="s">
        <v>440</v>
      </c>
      <c r="D1414" s="8" t="s">
        <v>440</v>
      </c>
      <c r="I1414" s="8">
        <v>75</v>
      </c>
      <c r="J1414" s="20">
        <v>6.17</v>
      </c>
      <c r="L1414" s="8">
        <v>34.04</v>
      </c>
      <c r="M1414" s="8">
        <v>26.71</v>
      </c>
      <c r="P1414" s="8">
        <v>5.8</v>
      </c>
      <c r="V1414" s="19" t="s">
        <v>435</v>
      </c>
      <c r="W1414" s="19">
        <v>1980</v>
      </c>
      <c r="X1414" s="19" t="s">
        <v>436</v>
      </c>
      <c r="AB1414" s="20" t="s">
        <v>437</v>
      </c>
    </row>
    <row r="1415" spans="1:28">
      <c r="A1415" s="8" t="s">
        <v>460</v>
      </c>
      <c r="B1415" s="8" t="s">
        <v>213</v>
      </c>
      <c r="C1415" s="8" t="s">
        <v>440</v>
      </c>
      <c r="D1415" s="8" t="s">
        <v>440</v>
      </c>
      <c r="I1415" s="8">
        <v>110</v>
      </c>
      <c r="J1415" s="20">
        <v>6.16</v>
      </c>
      <c r="L1415" s="8">
        <v>34.08</v>
      </c>
      <c r="M1415" s="8">
        <v>26.82</v>
      </c>
      <c r="P1415" s="8">
        <v>5.7</v>
      </c>
      <c r="V1415" s="19" t="s">
        <v>435</v>
      </c>
      <c r="W1415" s="19">
        <v>1980</v>
      </c>
      <c r="X1415" s="19" t="s">
        <v>436</v>
      </c>
      <c r="AB1415" s="20" t="s">
        <v>437</v>
      </c>
    </row>
    <row r="1416" spans="1:28">
      <c r="A1416" s="8" t="s">
        <v>461</v>
      </c>
      <c r="B1416" s="8" t="s">
        <v>204</v>
      </c>
      <c r="D1416" s="8" t="s">
        <v>462</v>
      </c>
      <c r="I1416" s="8">
        <v>0</v>
      </c>
      <c r="J1416" s="20">
        <v>7.6</v>
      </c>
      <c r="L1416" s="8">
        <v>18.47</v>
      </c>
      <c r="M1416" s="8">
        <v>14.4</v>
      </c>
      <c r="P1416" s="8">
        <v>7.17</v>
      </c>
      <c r="Q1416" s="8">
        <v>98.8</v>
      </c>
      <c r="V1416" s="19" t="s">
        <v>480</v>
      </c>
      <c r="W1416" s="19">
        <v>1974</v>
      </c>
      <c r="X1416" s="19" t="s">
        <v>481</v>
      </c>
      <c r="AB1416" s="20" t="s">
        <v>482</v>
      </c>
    </row>
    <row r="1417" spans="1:28">
      <c r="A1417" s="8" t="s">
        <v>461</v>
      </c>
      <c r="B1417" s="8" t="s">
        <v>204</v>
      </c>
      <c r="D1417" s="8" t="s">
        <v>462</v>
      </c>
      <c r="I1417" s="8">
        <v>1</v>
      </c>
      <c r="J1417" s="20">
        <v>8.1999999999999993</v>
      </c>
      <c r="L1417" s="8">
        <v>21.48</v>
      </c>
      <c r="M1417" s="8">
        <v>16.68</v>
      </c>
      <c r="P1417" s="8">
        <v>6.8</v>
      </c>
      <c r="Q1417" s="8">
        <v>97.6</v>
      </c>
      <c r="V1417" s="19" t="s">
        <v>480</v>
      </c>
      <c r="W1417" s="19">
        <v>1975</v>
      </c>
      <c r="X1417" s="19" t="s">
        <v>481</v>
      </c>
      <c r="AB1417" s="20" t="s">
        <v>483</v>
      </c>
    </row>
    <row r="1418" spans="1:28">
      <c r="A1418" s="8" t="s">
        <v>461</v>
      </c>
      <c r="B1418" s="8" t="s">
        <v>204</v>
      </c>
      <c r="D1418" s="8" t="s">
        <v>462</v>
      </c>
      <c r="I1418" s="8">
        <v>3</v>
      </c>
      <c r="J1418" s="20">
        <v>9.8000000000000007</v>
      </c>
      <c r="L1418" s="8">
        <v>25.4</v>
      </c>
      <c r="M1418" s="8">
        <v>19.5</v>
      </c>
      <c r="P1418" s="8">
        <v>6.3</v>
      </c>
      <c r="Q1418" s="8">
        <v>95.7</v>
      </c>
      <c r="V1418" s="19" t="s">
        <v>480</v>
      </c>
      <c r="W1418" s="19">
        <v>1976</v>
      </c>
      <c r="X1418" s="19" t="s">
        <v>481</v>
      </c>
      <c r="AB1418" s="20" t="s">
        <v>484</v>
      </c>
    </row>
    <row r="1419" spans="1:28">
      <c r="A1419" s="8" t="s">
        <v>461</v>
      </c>
      <c r="B1419" s="8" t="s">
        <v>204</v>
      </c>
      <c r="D1419" s="8" t="s">
        <v>462</v>
      </c>
      <c r="I1419" s="8">
        <v>5</v>
      </c>
      <c r="J1419" s="20">
        <v>10</v>
      </c>
      <c r="L1419" s="8">
        <v>25.41</v>
      </c>
      <c r="M1419" s="8">
        <v>19.5</v>
      </c>
      <c r="P1419" s="8">
        <v>6.26</v>
      </c>
      <c r="Q1419" s="8">
        <v>95.4</v>
      </c>
      <c r="V1419" s="19" t="s">
        <v>480</v>
      </c>
      <c r="W1419" s="19">
        <v>1977</v>
      </c>
      <c r="X1419" s="19" t="s">
        <v>481</v>
      </c>
      <c r="AB1419" s="20" t="s">
        <v>485</v>
      </c>
    </row>
    <row r="1420" spans="1:28">
      <c r="A1420" s="8" t="s">
        <v>461</v>
      </c>
      <c r="B1420" s="8" t="s">
        <v>204</v>
      </c>
      <c r="D1420" s="8" t="s">
        <v>462</v>
      </c>
      <c r="I1420" s="8">
        <v>8</v>
      </c>
      <c r="J1420" s="20">
        <v>11.2</v>
      </c>
      <c r="L1420" s="8">
        <v>28.85</v>
      </c>
      <c r="M1420" s="8">
        <v>21.98</v>
      </c>
      <c r="P1420" s="8">
        <v>5.37</v>
      </c>
      <c r="Q1420" s="8">
        <v>86.2</v>
      </c>
      <c r="V1420" s="19" t="s">
        <v>480</v>
      </c>
      <c r="W1420" s="19">
        <v>1978</v>
      </c>
      <c r="X1420" s="19" t="s">
        <v>481</v>
      </c>
      <c r="AB1420" s="20" t="s">
        <v>486</v>
      </c>
    </row>
    <row r="1421" spans="1:28">
      <c r="A1421" s="8" t="s">
        <v>461</v>
      </c>
      <c r="B1421" s="8" t="s">
        <v>204</v>
      </c>
      <c r="D1421" s="8" t="s">
        <v>462</v>
      </c>
      <c r="I1421" s="8">
        <v>10</v>
      </c>
      <c r="J1421" s="20">
        <v>11.6</v>
      </c>
      <c r="L1421" s="8">
        <v>30.5</v>
      </c>
      <c r="M1421" s="8">
        <v>23.2</v>
      </c>
      <c r="P1421" s="8">
        <v>5.0599999999999996</v>
      </c>
      <c r="Q1421" s="8">
        <v>83.4</v>
      </c>
      <c r="V1421" s="19" t="s">
        <v>480</v>
      </c>
      <c r="W1421" s="19">
        <v>1979</v>
      </c>
      <c r="X1421" s="19" t="s">
        <v>481</v>
      </c>
      <c r="AB1421" s="20" t="s">
        <v>487</v>
      </c>
    </row>
    <row r="1422" spans="1:28">
      <c r="A1422" s="8" t="s">
        <v>461</v>
      </c>
      <c r="B1422" s="8" t="s">
        <v>204</v>
      </c>
      <c r="D1422" s="8" t="s">
        <v>462</v>
      </c>
      <c r="I1422" s="8">
        <v>15</v>
      </c>
      <c r="J1422" s="20">
        <v>11.2</v>
      </c>
      <c r="L1422" s="8">
        <v>31.97</v>
      </c>
      <c r="M1422" s="8">
        <v>24.4</v>
      </c>
      <c r="P1422" s="8">
        <v>6.47</v>
      </c>
      <c r="Q1422" s="8">
        <v>106.1</v>
      </c>
      <c r="V1422" s="19" t="s">
        <v>480</v>
      </c>
      <c r="W1422" s="19">
        <v>1980</v>
      </c>
      <c r="X1422" s="19" t="s">
        <v>481</v>
      </c>
      <c r="AB1422" s="20" t="s">
        <v>488</v>
      </c>
    </row>
    <row r="1423" spans="1:28">
      <c r="A1423" s="8" t="s">
        <v>461</v>
      </c>
      <c r="B1423" s="8" t="s">
        <v>204</v>
      </c>
      <c r="D1423" s="8" t="s">
        <v>462</v>
      </c>
      <c r="I1423" s="8">
        <v>20</v>
      </c>
      <c r="J1423" s="20">
        <v>11</v>
      </c>
      <c r="L1423" s="8">
        <v>32.17</v>
      </c>
      <c r="M1423" s="8">
        <v>24.62</v>
      </c>
      <c r="P1423" s="8">
        <v>4.5599999999999996</v>
      </c>
      <c r="Q1423" s="8">
        <v>74.5</v>
      </c>
      <c r="V1423" s="19" t="s">
        <v>480</v>
      </c>
      <c r="W1423" s="19">
        <v>1981</v>
      </c>
      <c r="X1423" s="19" t="s">
        <v>481</v>
      </c>
      <c r="AB1423" s="20" t="s">
        <v>489</v>
      </c>
    </row>
    <row r="1424" spans="1:28">
      <c r="A1424" s="8" t="s">
        <v>461</v>
      </c>
      <c r="B1424" s="8" t="s">
        <v>299</v>
      </c>
      <c r="D1424" s="8" t="s">
        <v>463</v>
      </c>
      <c r="I1424" s="8">
        <v>0</v>
      </c>
      <c r="J1424" s="20">
        <v>7.5</v>
      </c>
      <c r="L1424" s="8">
        <v>18.899999999999999</v>
      </c>
      <c r="M1424" s="8">
        <v>14.76</v>
      </c>
      <c r="P1424" s="8">
        <v>7.42</v>
      </c>
      <c r="Q1424" s="8">
        <v>101</v>
      </c>
      <c r="V1424" s="19" t="s">
        <v>480</v>
      </c>
      <c r="W1424" s="19">
        <v>1982</v>
      </c>
      <c r="X1424" s="19" t="s">
        <v>481</v>
      </c>
      <c r="AB1424" s="20" t="s">
        <v>490</v>
      </c>
    </row>
    <row r="1425" spans="1:28">
      <c r="A1425" s="8" t="s">
        <v>461</v>
      </c>
      <c r="B1425" s="8" t="s">
        <v>299</v>
      </c>
      <c r="D1425" s="8" t="s">
        <v>463</v>
      </c>
      <c r="I1425" s="8">
        <v>1</v>
      </c>
      <c r="J1425" s="20">
        <v>8.4</v>
      </c>
      <c r="L1425" s="8">
        <v>22.14</v>
      </c>
      <c r="M1425" s="8">
        <v>17.11</v>
      </c>
      <c r="P1425" s="8">
        <v>6.63</v>
      </c>
      <c r="Q1425" s="8">
        <v>95.2</v>
      </c>
      <c r="V1425" s="19" t="s">
        <v>480</v>
      </c>
      <c r="W1425" s="19">
        <v>1983</v>
      </c>
      <c r="X1425" s="19" t="s">
        <v>481</v>
      </c>
      <c r="AB1425" s="20" t="s">
        <v>13</v>
      </c>
    </row>
    <row r="1426" spans="1:28">
      <c r="A1426" s="8" t="s">
        <v>461</v>
      </c>
      <c r="B1426" s="8" t="s">
        <v>299</v>
      </c>
      <c r="D1426" s="8" t="s">
        <v>463</v>
      </c>
      <c r="I1426" s="8">
        <v>3</v>
      </c>
      <c r="J1426" s="20">
        <v>9.6</v>
      </c>
      <c r="L1426" s="8">
        <v>24.99</v>
      </c>
      <c r="M1426" s="8">
        <v>19.25</v>
      </c>
      <c r="P1426" s="8">
        <v>6.41</v>
      </c>
      <c r="Q1426" s="8">
        <v>97.1</v>
      </c>
      <c r="V1426" s="19" t="s">
        <v>480</v>
      </c>
      <c r="W1426" s="19">
        <v>1984</v>
      </c>
      <c r="X1426" s="19" t="s">
        <v>481</v>
      </c>
      <c r="AB1426" s="20" t="s">
        <v>491</v>
      </c>
    </row>
    <row r="1427" spans="1:28">
      <c r="A1427" s="8" t="s">
        <v>461</v>
      </c>
      <c r="B1427" s="8" t="s">
        <v>299</v>
      </c>
      <c r="D1427" s="8" t="s">
        <v>463</v>
      </c>
      <c r="I1427" s="8">
        <v>5</v>
      </c>
      <c r="J1427" s="20">
        <v>10.199999999999999</v>
      </c>
      <c r="L1427" s="8">
        <v>25.38</v>
      </c>
      <c r="M1427" s="8">
        <v>19.46</v>
      </c>
      <c r="P1427" s="8">
        <v>6.31</v>
      </c>
      <c r="Q1427" s="8">
        <v>95.9</v>
      </c>
      <c r="V1427" s="19" t="s">
        <v>480</v>
      </c>
      <c r="W1427" s="19">
        <v>1985</v>
      </c>
      <c r="X1427" s="19" t="s">
        <v>481</v>
      </c>
      <c r="AB1427" s="20" t="s">
        <v>492</v>
      </c>
    </row>
    <row r="1428" spans="1:28">
      <c r="A1428" s="8" t="s">
        <v>461</v>
      </c>
      <c r="B1428" s="8" t="s">
        <v>299</v>
      </c>
      <c r="D1428" s="8" t="s">
        <v>463</v>
      </c>
      <c r="I1428" s="8">
        <v>8</v>
      </c>
      <c r="J1428" s="20">
        <v>11</v>
      </c>
      <c r="L1428" s="8">
        <v>26.77</v>
      </c>
      <c r="M1428" s="8">
        <v>20.399999999999999</v>
      </c>
      <c r="P1428" s="8">
        <v>5.5</v>
      </c>
      <c r="Q1428" s="8">
        <v>87</v>
      </c>
      <c r="V1428" s="19" t="s">
        <v>480</v>
      </c>
      <c r="W1428" s="19">
        <v>1986</v>
      </c>
      <c r="X1428" s="19" t="s">
        <v>481</v>
      </c>
      <c r="AB1428" s="20" t="s">
        <v>493</v>
      </c>
    </row>
    <row r="1429" spans="1:28">
      <c r="A1429" s="8" t="s">
        <v>461</v>
      </c>
      <c r="B1429" s="8" t="s">
        <v>299</v>
      </c>
      <c r="D1429" s="8" t="s">
        <v>463</v>
      </c>
      <c r="I1429" s="8">
        <v>10</v>
      </c>
      <c r="J1429" s="20">
        <v>11.9</v>
      </c>
      <c r="L1429" s="8">
        <v>30.43</v>
      </c>
      <c r="M1429" s="8">
        <v>23.09</v>
      </c>
      <c r="P1429" s="8">
        <v>4.12</v>
      </c>
      <c r="Q1429" s="8">
        <v>68</v>
      </c>
      <c r="V1429" s="19" t="s">
        <v>480</v>
      </c>
      <c r="W1429" s="19">
        <v>1987</v>
      </c>
      <c r="X1429" s="19" t="s">
        <v>481</v>
      </c>
      <c r="AB1429" s="20" t="s">
        <v>437</v>
      </c>
    </row>
    <row r="1430" spans="1:28">
      <c r="A1430" s="8" t="s">
        <v>461</v>
      </c>
      <c r="B1430" s="8" t="s">
        <v>299</v>
      </c>
      <c r="D1430" s="8" t="s">
        <v>463</v>
      </c>
      <c r="I1430" s="8">
        <v>11</v>
      </c>
      <c r="J1430" s="20">
        <v>12</v>
      </c>
      <c r="L1430" s="8">
        <v>30.71</v>
      </c>
      <c r="M1430" s="8">
        <v>23.11</v>
      </c>
      <c r="P1430" s="8" t="s">
        <v>18</v>
      </c>
      <c r="Q1430" s="8" t="s">
        <v>18</v>
      </c>
      <c r="V1430" s="19" t="s">
        <v>480</v>
      </c>
      <c r="W1430" s="19">
        <v>1988</v>
      </c>
      <c r="X1430" s="19" t="s">
        <v>481</v>
      </c>
      <c r="AB1430" s="20" t="s">
        <v>494</v>
      </c>
    </row>
    <row r="1431" spans="1:28">
      <c r="A1431" s="8" t="s">
        <v>461</v>
      </c>
      <c r="B1431" s="8" t="s">
        <v>160</v>
      </c>
      <c r="D1431" s="8" t="s">
        <v>464</v>
      </c>
      <c r="I1431" s="8">
        <v>0</v>
      </c>
      <c r="J1431" s="20">
        <v>7.6</v>
      </c>
      <c r="L1431" s="8">
        <v>17.75</v>
      </c>
      <c r="M1431" s="8">
        <v>13.85</v>
      </c>
      <c r="P1431" s="8">
        <v>7.19</v>
      </c>
      <c r="Q1431" s="8">
        <v>98.4</v>
      </c>
      <c r="V1431" s="19" t="s">
        <v>480</v>
      </c>
      <c r="W1431" s="19">
        <v>1989</v>
      </c>
      <c r="X1431" s="19" t="s">
        <v>481</v>
      </c>
      <c r="AB1431" s="20" t="s">
        <v>495</v>
      </c>
    </row>
    <row r="1432" spans="1:28">
      <c r="A1432" s="8" t="s">
        <v>461</v>
      </c>
      <c r="B1432" s="8" t="s">
        <v>160</v>
      </c>
      <c r="D1432" s="8" t="s">
        <v>464</v>
      </c>
      <c r="I1432" s="8">
        <v>0.5</v>
      </c>
      <c r="J1432" s="20">
        <v>7.6</v>
      </c>
      <c r="L1432" s="8">
        <v>17.75</v>
      </c>
      <c r="M1432" s="8">
        <v>13.85</v>
      </c>
      <c r="P1432" s="8">
        <v>7.19</v>
      </c>
      <c r="Q1432" s="8">
        <v>98.4</v>
      </c>
      <c r="V1432" s="19" t="s">
        <v>480</v>
      </c>
      <c r="W1432" s="19">
        <v>1990</v>
      </c>
      <c r="X1432" s="19" t="s">
        <v>481</v>
      </c>
      <c r="AB1432" s="20" t="s">
        <v>496</v>
      </c>
    </row>
    <row r="1433" spans="1:28">
      <c r="A1433" s="8" t="s">
        <v>461</v>
      </c>
      <c r="B1433" s="8" t="s">
        <v>160</v>
      </c>
      <c r="D1433" s="8" t="s">
        <v>464</v>
      </c>
      <c r="I1433" s="8">
        <v>1</v>
      </c>
      <c r="J1433" s="20">
        <v>8.4</v>
      </c>
      <c r="L1433" s="8">
        <v>23.36</v>
      </c>
      <c r="M1433" s="8">
        <v>18.12</v>
      </c>
      <c r="P1433" s="8">
        <v>6.66</v>
      </c>
      <c r="Q1433" s="8">
        <v>96.5</v>
      </c>
      <c r="V1433" s="19" t="s">
        <v>480</v>
      </c>
      <c r="W1433" s="19">
        <v>1991</v>
      </c>
      <c r="X1433" s="19" t="s">
        <v>481</v>
      </c>
      <c r="AB1433" s="20" t="s">
        <v>497</v>
      </c>
    </row>
    <row r="1434" spans="1:28">
      <c r="A1434" s="8" t="s">
        <v>461</v>
      </c>
      <c r="B1434" s="8" t="s">
        <v>160</v>
      </c>
      <c r="D1434" s="8" t="s">
        <v>464</v>
      </c>
      <c r="I1434" s="8">
        <v>3</v>
      </c>
      <c r="J1434" s="20">
        <v>10</v>
      </c>
      <c r="L1434" s="8">
        <v>25.16</v>
      </c>
      <c r="M1434" s="8">
        <v>19.32</v>
      </c>
      <c r="P1434" s="8">
        <v>6.34</v>
      </c>
      <c r="Q1434" s="8">
        <v>96.7</v>
      </c>
      <c r="V1434" s="19" t="s">
        <v>480</v>
      </c>
      <c r="W1434" s="19">
        <v>1992</v>
      </c>
      <c r="X1434" s="19" t="s">
        <v>481</v>
      </c>
      <c r="AB1434" s="20" t="s">
        <v>498</v>
      </c>
    </row>
    <row r="1435" spans="1:28">
      <c r="A1435" s="8" t="s">
        <v>461</v>
      </c>
      <c r="B1435" s="8" t="s">
        <v>160</v>
      </c>
      <c r="D1435" s="8" t="s">
        <v>464</v>
      </c>
      <c r="I1435" s="8">
        <v>5</v>
      </c>
      <c r="J1435" s="20">
        <v>10</v>
      </c>
      <c r="L1435" s="8">
        <v>25.22</v>
      </c>
      <c r="M1435" s="8">
        <v>19.32</v>
      </c>
      <c r="P1435" s="8">
        <v>6.32</v>
      </c>
      <c r="Q1435" s="8">
        <v>96.8</v>
      </c>
      <c r="V1435" s="19" t="s">
        <v>480</v>
      </c>
      <c r="W1435" s="19">
        <v>1993</v>
      </c>
      <c r="X1435" s="19" t="s">
        <v>481</v>
      </c>
      <c r="AB1435" s="20" t="s">
        <v>499</v>
      </c>
    </row>
    <row r="1436" spans="1:28">
      <c r="A1436" s="8" t="s">
        <v>461</v>
      </c>
      <c r="B1436" s="8" t="s">
        <v>160</v>
      </c>
      <c r="D1436" s="8" t="s">
        <v>464</v>
      </c>
      <c r="I1436" s="8">
        <v>10</v>
      </c>
      <c r="J1436" s="20">
        <v>11.6</v>
      </c>
      <c r="L1436" s="8">
        <v>30.59</v>
      </c>
      <c r="M1436" s="8">
        <v>23.28</v>
      </c>
      <c r="P1436" s="8">
        <v>5.13</v>
      </c>
      <c r="Q1436" s="8">
        <v>83.9</v>
      </c>
      <c r="V1436" s="19" t="s">
        <v>480</v>
      </c>
      <c r="W1436" s="19">
        <v>1994</v>
      </c>
      <c r="X1436" s="19" t="s">
        <v>481</v>
      </c>
      <c r="AB1436" s="20" t="s">
        <v>500</v>
      </c>
    </row>
    <row r="1437" spans="1:28">
      <c r="A1437" s="8" t="s">
        <v>461</v>
      </c>
      <c r="B1437" s="8" t="s">
        <v>160</v>
      </c>
      <c r="D1437" s="8" t="s">
        <v>464</v>
      </c>
      <c r="I1437" s="8">
        <v>14</v>
      </c>
      <c r="J1437" s="20">
        <v>11.4</v>
      </c>
      <c r="L1437" s="8">
        <v>31.81</v>
      </c>
      <c r="M1437" s="8">
        <v>24.26</v>
      </c>
      <c r="P1437" s="8">
        <v>4.6399999999999997</v>
      </c>
      <c r="Q1437" s="8">
        <v>76.099999999999994</v>
      </c>
      <c r="V1437" s="19" t="s">
        <v>480</v>
      </c>
      <c r="W1437" s="19">
        <v>1995</v>
      </c>
      <c r="X1437" s="19" t="s">
        <v>481</v>
      </c>
      <c r="AB1437" s="20" t="s">
        <v>501</v>
      </c>
    </row>
    <row r="1438" spans="1:28">
      <c r="A1438" s="8" t="s">
        <v>461</v>
      </c>
      <c r="B1438" s="8" t="s">
        <v>247</v>
      </c>
      <c r="D1438" s="8" t="s">
        <v>465</v>
      </c>
      <c r="I1438" s="8">
        <v>0</v>
      </c>
      <c r="J1438" s="20">
        <v>7.3</v>
      </c>
      <c r="L1438" s="8">
        <v>14.65</v>
      </c>
      <c r="M1438" s="8">
        <v>11.48</v>
      </c>
      <c r="P1438" s="8">
        <v>7.5</v>
      </c>
      <c r="Q1438" s="8">
        <v>115</v>
      </c>
      <c r="V1438" s="19" t="s">
        <v>480</v>
      </c>
      <c r="W1438" s="19">
        <v>1996</v>
      </c>
      <c r="X1438" s="19" t="s">
        <v>481</v>
      </c>
      <c r="AB1438" s="20" t="s">
        <v>502</v>
      </c>
    </row>
    <row r="1439" spans="1:28">
      <c r="A1439" s="8" t="s">
        <v>461</v>
      </c>
      <c r="B1439" s="8" t="s">
        <v>247</v>
      </c>
      <c r="D1439" s="8" t="s">
        <v>465</v>
      </c>
      <c r="I1439" s="8">
        <v>0.5</v>
      </c>
      <c r="J1439" s="20">
        <v>8</v>
      </c>
      <c r="L1439" s="8">
        <v>17.100000000000001</v>
      </c>
      <c r="M1439" s="8">
        <v>14</v>
      </c>
      <c r="P1439" s="8">
        <v>7.16</v>
      </c>
      <c r="Q1439" s="8">
        <v>95.7</v>
      </c>
      <c r="V1439" s="19" t="s">
        <v>480</v>
      </c>
      <c r="W1439" s="19">
        <v>1997</v>
      </c>
      <c r="X1439" s="19" t="s">
        <v>481</v>
      </c>
      <c r="AB1439" s="20" t="s">
        <v>503</v>
      </c>
    </row>
    <row r="1440" spans="1:28">
      <c r="A1440" s="8" t="s">
        <v>461</v>
      </c>
      <c r="B1440" s="8" t="s">
        <v>247</v>
      </c>
      <c r="D1440" s="8" t="s">
        <v>465</v>
      </c>
      <c r="I1440" s="8">
        <v>1</v>
      </c>
      <c r="J1440" s="20">
        <v>8.8000000000000007</v>
      </c>
      <c r="L1440" s="8">
        <v>23.13</v>
      </c>
      <c r="M1440" s="8">
        <v>17.899999999999999</v>
      </c>
      <c r="P1440" s="8">
        <v>6.41</v>
      </c>
      <c r="Q1440" s="8">
        <v>93.5</v>
      </c>
      <c r="V1440" s="19" t="s">
        <v>480</v>
      </c>
      <c r="W1440" s="19">
        <v>1998</v>
      </c>
      <c r="X1440" s="19" t="s">
        <v>481</v>
      </c>
      <c r="AB1440" s="20" t="s">
        <v>504</v>
      </c>
    </row>
    <row r="1441" spans="1:28">
      <c r="A1441" s="8" t="s">
        <v>461</v>
      </c>
      <c r="B1441" s="8" t="s">
        <v>247</v>
      </c>
      <c r="D1441" s="8" t="s">
        <v>465</v>
      </c>
      <c r="I1441" s="8">
        <v>3</v>
      </c>
      <c r="J1441" s="20">
        <v>9.8000000000000007</v>
      </c>
      <c r="L1441" s="8">
        <v>25.05</v>
      </c>
      <c r="M1441" s="8">
        <v>19.22</v>
      </c>
      <c r="P1441" s="8">
        <v>6.31</v>
      </c>
      <c r="Q1441" s="8">
        <v>95</v>
      </c>
      <c r="V1441" s="19" t="s">
        <v>480</v>
      </c>
      <c r="W1441" s="19">
        <v>1999</v>
      </c>
      <c r="X1441" s="19" t="s">
        <v>481</v>
      </c>
      <c r="AB1441" s="20" t="s">
        <v>505</v>
      </c>
    </row>
    <row r="1442" spans="1:28">
      <c r="A1442" s="8" t="s">
        <v>461</v>
      </c>
      <c r="B1442" s="8" t="s">
        <v>247</v>
      </c>
      <c r="D1442" s="8" t="s">
        <v>465</v>
      </c>
      <c r="I1442" s="8">
        <v>7</v>
      </c>
      <c r="J1442" s="20">
        <v>10.4</v>
      </c>
      <c r="L1442" s="8">
        <v>25.36</v>
      </c>
      <c r="M1442" s="8">
        <v>19.420000000000002</v>
      </c>
      <c r="P1442" s="8">
        <v>6.17</v>
      </c>
      <c r="Q1442" s="8">
        <v>94.9</v>
      </c>
      <c r="V1442" s="19" t="s">
        <v>480</v>
      </c>
      <c r="W1442" s="19">
        <v>2000</v>
      </c>
      <c r="X1442" s="19" t="s">
        <v>481</v>
      </c>
      <c r="AB1442" s="20" t="s">
        <v>506</v>
      </c>
    </row>
    <row r="1443" spans="1:28">
      <c r="A1443" s="8" t="s">
        <v>461</v>
      </c>
      <c r="B1443" s="8" t="s">
        <v>297</v>
      </c>
      <c r="D1443" s="8" t="s">
        <v>466</v>
      </c>
      <c r="I1443" s="8">
        <v>0</v>
      </c>
      <c r="J1443" s="20">
        <v>7.8</v>
      </c>
      <c r="L1443" s="8">
        <v>20.53</v>
      </c>
      <c r="M1443" s="8">
        <v>16.010000000000002</v>
      </c>
      <c r="P1443" s="8">
        <v>7.19</v>
      </c>
      <c r="Q1443" s="8">
        <v>100.7</v>
      </c>
      <c r="V1443" s="19" t="s">
        <v>480</v>
      </c>
      <c r="W1443" s="19">
        <v>2001</v>
      </c>
      <c r="X1443" s="19" t="s">
        <v>481</v>
      </c>
      <c r="AB1443" s="20" t="s">
        <v>507</v>
      </c>
    </row>
    <row r="1444" spans="1:28">
      <c r="A1444" s="8" t="s">
        <v>461</v>
      </c>
      <c r="B1444" s="8" t="s">
        <v>297</v>
      </c>
      <c r="D1444" s="8" t="s">
        <v>466</v>
      </c>
      <c r="I1444" s="8">
        <v>0.5</v>
      </c>
      <c r="J1444" s="20">
        <v>8</v>
      </c>
      <c r="L1444" s="8">
        <v>21.58</v>
      </c>
      <c r="M1444" s="8">
        <v>16.78</v>
      </c>
      <c r="P1444" s="8">
        <v>7.2</v>
      </c>
      <c r="Q1444" s="8">
        <v>101.4</v>
      </c>
      <c r="V1444" s="19" t="s">
        <v>480</v>
      </c>
      <c r="W1444" s="19">
        <v>2002</v>
      </c>
      <c r="X1444" s="19" t="s">
        <v>481</v>
      </c>
      <c r="AB1444" s="20" t="s">
        <v>508</v>
      </c>
    </row>
    <row r="1445" spans="1:28">
      <c r="A1445" s="8" t="s">
        <v>461</v>
      </c>
      <c r="B1445" s="8" t="s">
        <v>297</v>
      </c>
      <c r="D1445" s="8" t="s">
        <v>466</v>
      </c>
      <c r="I1445" s="8">
        <v>1</v>
      </c>
      <c r="J1445" s="20">
        <v>8.4</v>
      </c>
      <c r="L1445" s="8">
        <v>23.18</v>
      </c>
      <c r="M1445" s="8">
        <v>18</v>
      </c>
      <c r="P1445" s="8">
        <v>6.63</v>
      </c>
      <c r="Q1445" s="8">
        <v>95.8</v>
      </c>
      <c r="V1445" s="19" t="s">
        <v>480</v>
      </c>
      <c r="W1445" s="19">
        <v>2003</v>
      </c>
      <c r="X1445" s="19" t="s">
        <v>481</v>
      </c>
      <c r="AB1445" s="20" t="s">
        <v>509</v>
      </c>
    </row>
    <row r="1446" spans="1:28">
      <c r="A1446" s="8" t="s">
        <v>461</v>
      </c>
      <c r="B1446" s="8" t="s">
        <v>297</v>
      </c>
      <c r="D1446" s="8" t="s">
        <v>466</v>
      </c>
      <c r="I1446" s="8">
        <v>5</v>
      </c>
      <c r="J1446" s="20">
        <v>10.1</v>
      </c>
      <c r="L1446" s="8">
        <v>25.29</v>
      </c>
      <c r="M1446" s="8">
        <v>19.399999999999999</v>
      </c>
      <c r="P1446" s="8">
        <v>6.34</v>
      </c>
      <c r="Q1446" s="8">
        <v>96</v>
      </c>
      <c r="V1446" s="19" t="s">
        <v>480</v>
      </c>
      <c r="W1446" s="19">
        <v>2004</v>
      </c>
      <c r="X1446" s="19" t="s">
        <v>481</v>
      </c>
      <c r="AB1446" s="20" t="s">
        <v>510</v>
      </c>
    </row>
    <row r="1447" spans="1:28">
      <c r="A1447" s="8" t="s">
        <v>461</v>
      </c>
      <c r="B1447" s="8" t="s">
        <v>297</v>
      </c>
      <c r="D1447" s="8" t="s">
        <v>466</v>
      </c>
      <c r="I1447" s="8">
        <v>10</v>
      </c>
      <c r="J1447" s="20">
        <v>12.1</v>
      </c>
      <c r="L1447" s="8">
        <v>30.3</v>
      </c>
      <c r="M1447" s="8">
        <v>22.94</v>
      </c>
      <c r="P1447" s="8">
        <v>3.57</v>
      </c>
      <c r="Q1447" s="8">
        <v>59</v>
      </c>
      <c r="V1447" s="19" t="s">
        <v>480</v>
      </c>
      <c r="W1447" s="19">
        <v>2005</v>
      </c>
      <c r="X1447" s="19" t="s">
        <v>481</v>
      </c>
      <c r="AB1447" s="20" t="s">
        <v>511</v>
      </c>
    </row>
    <row r="1448" spans="1:28">
      <c r="A1448" s="8" t="s">
        <v>461</v>
      </c>
      <c r="B1448" s="8" t="s">
        <v>297</v>
      </c>
      <c r="D1448" s="8" t="s">
        <v>466</v>
      </c>
      <c r="I1448" s="8">
        <v>11</v>
      </c>
      <c r="J1448" s="20">
        <v>11.8</v>
      </c>
      <c r="L1448" s="8">
        <v>30.8</v>
      </c>
      <c r="M1448" s="8">
        <v>23.4</v>
      </c>
      <c r="P1448" s="8">
        <v>3.71</v>
      </c>
      <c r="Q1448" s="8">
        <v>61.1</v>
      </c>
      <c r="V1448" s="19" t="s">
        <v>480</v>
      </c>
      <c r="W1448" s="19">
        <v>2006</v>
      </c>
      <c r="X1448" s="19" t="s">
        <v>481</v>
      </c>
      <c r="AB1448" s="20" t="s">
        <v>512</v>
      </c>
    </row>
    <row r="1449" spans="1:28">
      <c r="A1449" s="8" t="s">
        <v>461</v>
      </c>
      <c r="B1449" s="8" t="s">
        <v>125</v>
      </c>
      <c r="D1449" s="8" t="s">
        <v>467</v>
      </c>
      <c r="I1449" s="8">
        <v>0</v>
      </c>
      <c r="J1449" s="20">
        <v>7.6</v>
      </c>
      <c r="L1449" s="8">
        <v>19.61</v>
      </c>
      <c r="M1449" s="8">
        <v>15.32</v>
      </c>
      <c r="P1449" s="8">
        <v>7.45</v>
      </c>
      <c r="Q1449" s="8">
        <v>103.1</v>
      </c>
      <c r="V1449" s="19" t="s">
        <v>480</v>
      </c>
      <c r="W1449" s="19">
        <v>2007</v>
      </c>
      <c r="X1449" s="19" t="s">
        <v>481</v>
      </c>
      <c r="AB1449" s="20" t="s">
        <v>513</v>
      </c>
    </row>
    <row r="1450" spans="1:28">
      <c r="A1450" s="8" t="s">
        <v>461</v>
      </c>
      <c r="B1450" s="8" t="s">
        <v>125</v>
      </c>
      <c r="D1450" s="8" t="s">
        <v>467</v>
      </c>
      <c r="I1450" s="8">
        <v>0.5</v>
      </c>
      <c r="J1450" s="20">
        <v>7.8</v>
      </c>
      <c r="L1450" s="8">
        <v>21.04</v>
      </c>
      <c r="M1450" s="8">
        <v>16.38</v>
      </c>
      <c r="P1450" s="8">
        <v>7.46</v>
      </c>
      <c r="Q1450" s="8">
        <v>104.9</v>
      </c>
      <c r="V1450" s="19" t="s">
        <v>480</v>
      </c>
      <c r="W1450" s="19">
        <v>2008</v>
      </c>
      <c r="X1450" s="19" t="s">
        <v>481</v>
      </c>
      <c r="AB1450" s="20" t="s">
        <v>514</v>
      </c>
    </row>
    <row r="1451" spans="1:28">
      <c r="A1451" s="8" t="s">
        <v>461</v>
      </c>
      <c r="B1451" s="8" t="s">
        <v>125</v>
      </c>
      <c r="D1451" s="8" t="s">
        <v>467</v>
      </c>
      <c r="I1451" s="8">
        <v>1</v>
      </c>
      <c r="J1451" s="20">
        <v>7.9</v>
      </c>
      <c r="L1451" s="8">
        <v>22.44</v>
      </c>
      <c r="M1451" s="8">
        <v>17.48</v>
      </c>
      <c r="P1451" s="8">
        <v>6.67</v>
      </c>
      <c r="Q1451" s="8">
        <v>95</v>
      </c>
      <c r="V1451" s="19" t="s">
        <v>480</v>
      </c>
      <c r="W1451" s="19">
        <v>2009</v>
      </c>
      <c r="X1451" s="19" t="s">
        <v>481</v>
      </c>
      <c r="AB1451" s="20" t="s">
        <v>515</v>
      </c>
    </row>
    <row r="1452" spans="1:28">
      <c r="A1452" s="8" t="s">
        <v>461</v>
      </c>
      <c r="B1452" s="8" t="s">
        <v>125</v>
      </c>
      <c r="D1452" s="8" t="s">
        <v>467</v>
      </c>
      <c r="I1452" s="8">
        <v>3</v>
      </c>
      <c r="J1452" s="20">
        <v>9.3000000000000007</v>
      </c>
      <c r="L1452" s="8">
        <v>24.53</v>
      </c>
      <c r="M1452" s="8">
        <v>18.940000000000001</v>
      </c>
      <c r="P1452" s="8">
        <v>6.45</v>
      </c>
      <c r="Q1452" s="8">
        <v>96.5</v>
      </c>
      <c r="V1452" s="19" t="s">
        <v>480</v>
      </c>
      <c r="W1452" s="19">
        <v>2010</v>
      </c>
      <c r="X1452" s="19" t="s">
        <v>481</v>
      </c>
      <c r="AB1452" s="20" t="s">
        <v>516</v>
      </c>
    </row>
    <row r="1453" spans="1:28">
      <c r="A1453" s="8" t="s">
        <v>461</v>
      </c>
      <c r="B1453" s="8" t="s">
        <v>125</v>
      </c>
      <c r="D1453" s="8" t="s">
        <v>467</v>
      </c>
      <c r="I1453" s="8">
        <v>5</v>
      </c>
      <c r="J1453" s="20">
        <v>10.1</v>
      </c>
      <c r="L1453" s="8">
        <v>25.36</v>
      </c>
      <c r="M1453" s="8">
        <v>20.25</v>
      </c>
      <c r="P1453" s="8">
        <v>6.28</v>
      </c>
      <c r="Q1453" s="8">
        <v>96.1</v>
      </c>
      <c r="V1453" s="19" t="s">
        <v>480</v>
      </c>
      <c r="W1453" s="19">
        <v>2011</v>
      </c>
      <c r="X1453" s="19" t="s">
        <v>481</v>
      </c>
      <c r="AB1453" s="20" t="s">
        <v>517</v>
      </c>
    </row>
    <row r="1454" spans="1:28">
      <c r="A1454" s="8" t="s">
        <v>461</v>
      </c>
      <c r="B1454" s="8" t="s">
        <v>125</v>
      </c>
      <c r="D1454" s="8" t="s">
        <v>467</v>
      </c>
      <c r="I1454" s="8">
        <v>6.15</v>
      </c>
      <c r="J1454" s="20">
        <v>10.4</v>
      </c>
      <c r="L1454" s="8">
        <v>25.59</v>
      </c>
      <c r="M1454" s="8">
        <v>20.399999999999999</v>
      </c>
      <c r="P1454" s="8">
        <v>6.1</v>
      </c>
      <c r="Q1454" s="8">
        <v>93.9</v>
      </c>
      <c r="V1454" s="19" t="s">
        <v>480</v>
      </c>
      <c r="W1454" s="19">
        <v>2012</v>
      </c>
      <c r="X1454" s="19" t="s">
        <v>481</v>
      </c>
      <c r="AB1454" s="20" t="s">
        <v>518</v>
      </c>
    </row>
    <row r="1455" spans="1:28">
      <c r="A1455" s="8" t="s">
        <v>461</v>
      </c>
      <c r="B1455" s="8" t="s">
        <v>233</v>
      </c>
      <c r="D1455" s="8" t="s">
        <v>468</v>
      </c>
      <c r="I1455" s="8">
        <v>0</v>
      </c>
      <c r="J1455" s="20">
        <v>7</v>
      </c>
      <c r="L1455" s="8">
        <v>15.44</v>
      </c>
      <c r="M1455" s="8">
        <v>12.1</v>
      </c>
      <c r="P1455" s="8">
        <v>9.57</v>
      </c>
      <c r="Q1455" s="8">
        <v>127.4</v>
      </c>
      <c r="V1455" s="19" t="s">
        <v>480</v>
      </c>
      <c r="W1455" s="19">
        <v>2013</v>
      </c>
      <c r="X1455" s="19" t="s">
        <v>481</v>
      </c>
      <c r="AB1455" s="20" t="s">
        <v>519</v>
      </c>
    </row>
    <row r="1456" spans="1:28">
      <c r="A1456" s="8" t="s">
        <v>461</v>
      </c>
      <c r="B1456" s="8" t="s">
        <v>233</v>
      </c>
      <c r="D1456" s="8" t="s">
        <v>468</v>
      </c>
      <c r="I1456" s="8">
        <v>0.5</v>
      </c>
      <c r="J1456" s="20">
        <v>7.4</v>
      </c>
      <c r="L1456" s="8">
        <v>20.079999999999998</v>
      </c>
      <c r="M1456" s="8">
        <v>15.68</v>
      </c>
      <c r="P1456" s="8">
        <v>8.0500000000000007</v>
      </c>
      <c r="Q1456" s="8">
        <v>111.4</v>
      </c>
      <c r="V1456" s="19" t="s">
        <v>480</v>
      </c>
      <c r="W1456" s="19">
        <v>2014</v>
      </c>
      <c r="X1456" s="19" t="s">
        <v>481</v>
      </c>
      <c r="AB1456" s="20" t="s">
        <v>520</v>
      </c>
    </row>
    <row r="1457" spans="1:28">
      <c r="A1457" s="8" t="s">
        <v>461</v>
      </c>
      <c r="B1457" s="8" t="s">
        <v>233</v>
      </c>
      <c r="D1457" s="8" t="s">
        <v>468</v>
      </c>
      <c r="I1457" s="8">
        <v>1</v>
      </c>
      <c r="J1457" s="20">
        <v>7.8</v>
      </c>
      <c r="L1457" s="8">
        <v>21.91</v>
      </c>
      <c r="M1457" s="8">
        <v>17.05</v>
      </c>
      <c r="P1457" s="8">
        <v>6.37</v>
      </c>
      <c r="Q1457" s="8">
        <v>90</v>
      </c>
      <c r="V1457" s="19" t="s">
        <v>480</v>
      </c>
      <c r="W1457" s="19">
        <v>2015</v>
      </c>
      <c r="X1457" s="19" t="s">
        <v>481</v>
      </c>
      <c r="AB1457" s="20" t="s">
        <v>521</v>
      </c>
    </row>
    <row r="1458" spans="1:28">
      <c r="A1458" s="8" t="s">
        <v>461</v>
      </c>
      <c r="B1458" s="8" t="s">
        <v>439</v>
      </c>
      <c r="D1458" s="8" t="s">
        <v>469</v>
      </c>
      <c r="I1458" s="8">
        <v>0</v>
      </c>
      <c r="J1458" s="20">
        <v>7</v>
      </c>
      <c r="L1458" s="8">
        <v>15.14</v>
      </c>
      <c r="M1458" s="8">
        <v>11.81</v>
      </c>
      <c r="P1458" s="8">
        <v>10.4</v>
      </c>
      <c r="Q1458" s="8">
        <v>138.1</v>
      </c>
      <c r="V1458" s="19" t="s">
        <v>480</v>
      </c>
      <c r="W1458" s="19">
        <v>2016</v>
      </c>
      <c r="X1458" s="19" t="s">
        <v>481</v>
      </c>
      <c r="AB1458" s="20" t="s">
        <v>522</v>
      </c>
    </row>
    <row r="1459" spans="1:28">
      <c r="A1459" s="8" t="s">
        <v>461</v>
      </c>
      <c r="B1459" s="8" t="s">
        <v>439</v>
      </c>
      <c r="D1459" s="8" t="s">
        <v>469</v>
      </c>
      <c r="I1459" s="8">
        <v>0.5</v>
      </c>
      <c r="J1459" s="20">
        <v>7.6</v>
      </c>
      <c r="L1459" s="8">
        <v>19.25</v>
      </c>
      <c r="M1459" s="8">
        <v>15.01</v>
      </c>
      <c r="P1459" s="8">
        <v>7.65</v>
      </c>
      <c r="Q1459" s="8">
        <v>105.9</v>
      </c>
      <c r="V1459" s="19" t="s">
        <v>480</v>
      </c>
      <c r="W1459" s="19">
        <v>2017</v>
      </c>
      <c r="X1459" s="19" t="s">
        <v>481</v>
      </c>
      <c r="AB1459" s="20" t="s">
        <v>523</v>
      </c>
    </row>
    <row r="1460" spans="1:28">
      <c r="A1460" s="8" t="s">
        <v>461</v>
      </c>
      <c r="B1460" s="8" t="s">
        <v>439</v>
      </c>
      <c r="D1460" s="8" t="s">
        <v>469</v>
      </c>
      <c r="I1460" s="8">
        <v>1</v>
      </c>
      <c r="J1460" s="20">
        <v>8.4</v>
      </c>
      <c r="L1460" s="8">
        <v>23.18</v>
      </c>
      <c r="M1460" s="8">
        <v>17.98</v>
      </c>
      <c r="P1460" s="8">
        <v>6.85</v>
      </c>
      <c r="Q1460" s="8">
        <v>99.1</v>
      </c>
      <c r="V1460" s="19" t="s">
        <v>480</v>
      </c>
      <c r="W1460" s="19">
        <v>2018</v>
      </c>
      <c r="X1460" s="19" t="s">
        <v>481</v>
      </c>
      <c r="AB1460" s="20" t="s">
        <v>524</v>
      </c>
    </row>
    <row r="1461" spans="1:28">
      <c r="A1461" s="8" t="s">
        <v>461</v>
      </c>
      <c r="B1461" s="8" t="s">
        <v>439</v>
      </c>
      <c r="D1461" s="8" t="s">
        <v>469</v>
      </c>
      <c r="I1461" s="8">
        <v>3</v>
      </c>
      <c r="J1461" s="20">
        <v>9.6</v>
      </c>
      <c r="L1461" s="8">
        <v>25.1</v>
      </c>
      <c r="M1461" s="8">
        <v>19.309999999999999</v>
      </c>
      <c r="P1461" s="8">
        <v>6.41</v>
      </c>
      <c r="Q1461" s="8">
        <v>96.6</v>
      </c>
      <c r="V1461" s="19" t="s">
        <v>480</v>
      </c>
      <c r="W1461" s="19">
        <v>2019</v>
      </c>
      <c r="X1461" s="19" t="s">
        <v>481</v>
      </c>
      <c r="AB1461" s="20" t="s">
        <v>525</v>
      </c>
    </row>
    <row r="1462" spans="1:28">
      <c r="A1462" s="8" t="s">
        <v>461</v>
      </c>
      <c r="B1462" s="8" t="s">
        <v>439</v>
      </c>
      <c r="D1462" s="8" t="s">
        <v>469</v>
      </c>
      <c r="I1462" s="8">
        <v>5</v>
      </c>
      <c r="J1462" s="20">
        <v>10.199999999999999</v>
      </c>
      <c r="L1462" s="8">
        <v>25.38</v>
      </c>
      <c r="M1462" s="8">
        <v>19.43</v>
      </c>
      <c r="P1462" s="8">
        <v>6.35</v>
      </c>
      <c r="Q1462" s="8">
        <v>97.3</v>
      </c>
      <c r="V1462" s="19" t="s">
        <v>480</v>
      </c>
      <c r="W1462" s="19">
        <v>2020</v>
      </c>
      <c r="X1462" s="19" t="s">
        <v>481</v>
      </c>
      <c r="AB1462" s="20" t="s">
        <v>526</v>
      </c>
    </row>
    <row r="1463" spans="1:28">
      <c r="A1463" s="8" t="s">
        <v>461</v>
      </c>
      <c r="B1463" s="8" t="s">
        <v>439</v>
      </c>
      <c r="D1463" s="8" t="s">
        <v>469</v>
      </c>
      <c r="I1463" s="8">
        <v>9</v>
      </c>
      <c r="J1463" s="20">
        <v>12.1</v>
      </c>
      <c r="L1463" s="8">
        <v>28.45</v>
      </c>
      <c r="M1463" s="8">
        <v>21.55</v>
      </c>
      <c r="P1463" s="8">
        <v>3.87</v>
      </c>
      <c r="Q1463" s="8">
        <v>63.2</v>
      </c>
      <c r="V1463" s="19" t="s">
        <v>480</v>
      </c>
      <c r="W1463" s="19">
        <v>2021</v>
      </c>
      <c r="X1463" s="19" t="s">
        <v>481</v>
      </c>
      <c r="AB1463" s="20" t="s">
        <v>527</v>
      </c>
    </row>
    <row r="1464" spans="1:28">
      <c r="A1464" s="8" t="s">
        <v>470</v>
      </c>
      <c r="B1464" s="8" t="s">
        <v>125</v>
      </c>
      <c r="D1464" s="8" t="s">
        <v>462</v>
      </c>
      <c r="I1464" s="8">
        <v>0</v>
      </c>
      <c r="J1464" s="20">
        <v>9.5</v>
      </c>
      <c r="L1464" s="8">
        <v>25.53</v>
      </c>
      <c r="M1464" s="8">
        <v>19.97</v>
      </c>
      <c r="P1464" s="8">
        <v>6.22</v>
      </c>
      <c r="Q1464" s="8">
        <v>98</v>
      </c>
      <c r="V1464" s="19" t="s">
        <v>480</v>
      </c>
      <c r="W1464" s="19">
        <v>2022</v>
      </c>
      <c r="X1464" s="19" t="s">
        <v>481</v>
      </c>
      <c r="AB1464" s="20" t="s">
        <v>528</v>
      </c>
    </row>
    <row r="1465" spans="1:28">
      <c r="A1465" s="8" t="s">
        <v>470</v>
      </c>
      <c r="B1465" s="8" t="s">
        <v>125</v>
      </c>
      <c r="D1465" s="8" t="s">
        <v>462</v>
      </c>
      <c r="I1465" s="8">
        <v>5</v>
      </c>
      <c r="J1465" s="20">
        <v>9.8000000000000007</v>
      </c>
      <c r="L1465" s="8">
        <v>26.21</v>
      </c>
      <c r="M1465" s="8">
        <v>20.18</v>
      </c>
      <c r="P1465" s="8" t="s">
        <v>18</v>
      </c>
      <c r="Q1465" s="8" t="s">
        <v>18</v>
      </c>
      <c r="V1465" s="19" t="s">
        <v>480</v>
      </c>
      <c r="W1465" s="19">
        <v>2023</v>
      </c>
      <c r="X1465" s="19" t="s">
        <v>481</v>
      </c>
      <c r="AB1465" s="20" t="s">
        <v>529</v>
      </c>
    </row>
    <row r="1466" spans="1:28">
      <c r="A1466" s="8" t="s">
        <v>470</v>
      </c>
      <c r="B1466" s="8" t="s">
        <v>125</v>
      </c>
      <c r="D1466" s="8" t="s">
        <v>462</v>
      </c>
      <c r="I1466" s="8">
        <v>10</v>
      </c>
      <c r="J1466" s="20">
        <v>9.8000000000000007</v>
      </c>
      <c r="L1466" s="8">
        <v>26.4</v>
      </c>
      <c r="M1466" s="8">
        <v>20.2</v>
      </c>
      <c r="P1466" s="8">
        <v>6.16</v>
      </c>
      <c r="Q1466" s="8">
        <v>94.2</v>
      </c>
      <c r="V1466" s="19" t="s">
        <v>480</v>
      </c>
      <c r="W1466" s="19">
        <v>2024</v>
      </c>
      <c r="X1466" s="19" t="s">
        <v>481</v>
      </c>
      <c r="AB1466" s="20" t="s">
        <v>530</v>
      </c>
    </row>
    <row r="1467" spans="1:28">
      <c r="A1467" s="8" t="s">
        <v>470</v>
      </c>
      <c r="B1467" s="8" t="s">
        <v>125</v>
      </c>
      <c r="D1467" s="8" t="s">
        <v>462</v>
      </c>
      <c r="I1467" s="8">
        <v>20</v>
      </c>
      <c r="J1467" s="20">
        <v>10.4</v>
      </c>
      <c r="L1467" s="8">
        <v>31.91</v>
      </c>
      <c r="M1467" s="8">
        <v>24.52</v>
      </c>
      <c r="P1467" s="8">
        <v>4.6500000000000004</v>
      </c>
      <c r="Q1467" s="8">
        <v>74</v>
      </c>
      <c r="V1467" s="19" t="s">
        <v>480</v>
      </c>
      <c r="W1467" s="19">
        <v>2025</v>
      </c>
      <c r="X1467" s="19" t="s">
        <v>481</v>
      </c>
      <c r="AB1467" s="20" t="s">
        <v>531</v>
      </c>
    </row>
    <row r="1468" spans="1:28">
      <c r="A1468" s="8" t="s">
        <v>470</v>
      </c>
      <c r="B1468" s="8" t="s">
        <v>125</v>
      </c>
      <c r="D1468" s="8" t="s">
        <v>462</v>
      </c>
      <c r="I1468" s="8">
        <v>40</v>
      </c>
      <c r="J1468" s="20">
        <v>8.1999999999999993</v>
      </c>
      <c r="L1468" s="8">
        <v>33.32</v>
      </c>
      <c r="M1468" s="8">
        <v>25.9</v>
      </c>
      <c r="P1468" s="8">
        <v>3.08</v>
      </c>
      <c r="Q1468" s="8">
        <v>48.3</v>
      </c>
      <c r="V1468" s="19" t="s">
        <v>480</v>
      </c>
      <c r="W1468" s="19">
        <v>2026</v>
      </c>
      <c r="X1468" s="19" t="s">
        <v>481</v>
      </c>
      <c r="AB1468" s="20" t="s">
        <v>532</v>
      </c>
    </row>
    <row r="1469" spans="1:28">
      <c r="A1469" s="8" t="s">
        <v>470</v>
      </c>
      <c r="B1469" s="8" t="s">
        <v>125</v>
      </c>
      <c r="D1469" s="8" t="s">
        <v>462</v>
      </c>
      <c r="I1469" s="8">
        <v>70</v>
      </c>
      <c r="J1469" s="20">
        <v>8.4</v>
      </c>
      <c r="L1469" s="8">
        <v>33.409999999999997</v>
      </c>
      <c r="M1469" s="8">
        <v>25.96</v>
      </c>
      <c r="P1469" s="8">
        <v>2.77</v>
      </c>
      <c r="Q1469" s="8">
        <v>43</v>
      </c>
      <c r="V1469" s="19" t="s">
        <v>480</v>
      </c>
      <c r="W1469" s="19">
        <v>2027</v>
      </c>
      <c r="X1469" s="19" t="s">
        <v>481</v>
      </c>
      <c r="AB1469" s="20" t="s">
        <v>533</v>
      </c>
    </row>
    <row r="1470" spans="1:28">
      <c r="A1470" s="8" t="s">
        <v>470</v>
      </c>
      <c r="B1470" s="8" t="s">
        <v>471</v>
      </c>
      <c r="D1470" s="8" t="s">
        <v>463</v>
      </c>
      <c r="I1470" s="8">
        <v>0</v>
      </c>
      <c r="J1470" s="20">
        <v>7.1</v>
      </c>
      <c r="L1470" s="8">
        <v>20.29</v>
      </c>
      <c r="M1470" s="8">
        <v>15.9</v>
      </c>
      <c r="P1470" s="8">
        <v>7.05</v>
      </c>
      <c r="Q1470" s="8">
        <v>97.2</v>
      </c>
      <c r="V1470" s="19" t="s">
        <v>480</v>
      </c>
      <c r="W1470" s="19">
        <v>2028</v>
      </c>
      <c r="X1470" s="19" t="s">
        <v>481</v>
      </c>
      <c r="AB1470" s="20" t="s">
        <v>534</v>
      </c>
    </row>
    <row r="1471" spans="1:28">
      <c r="A1471" s="8" t="s">
        <v>470</v>
      </c>
      <c r="B1471" s="8" t="s">
        <v>471</v>
      </c>
      <c r="D1471" s="8" t="s">
        <v>463</v>
      </c>
      <c r="I1471" s="8">
        <v>2</v>
      </c>
      <c r="J1471" s="20">
        <v>9</v>
      </c>
      <c r="L1471" s="8">
        <v>22.59</v>
      </c>
      <c r="M1471" s="8" t="s">
        <v>18</v>
      </c>
      <c r="P1471" s="8" t="s">
        <v>18</v>
      </c>
      <c r="Q1471" s="8" t="s">
        <v>18</v>
      </c>
      <c r="V1471" s="19" t="s">
        <v>480</v>
      </c>
      <c r="W1471" s="19">
        <v>2029</v>
      </c>
      <c r="X1471" s="19" t="s">
        <v>481</v>
      </c>
      <c r="AB1471" s="20" t="s">
        <v>535</v>
      </c>
    </row>
    <row r="1472" spans="1:28">
      <c r="A1472" s="8" t="s">
        <v>470</v>
      </c>
      <c r="B1472" s="8" t="s">
        <v>471</v>
      </c>
      <c r="D1472" s="8" t="s">
        <v>463</v>
      </c>
      <c r="I1472" s="8">
        <v>5</v>
      </c>
      <c r="J1472" s="20">
        <v>10.199999999999999</v>
      </c>
      <c r="L1472" s="8">
        <v>25.53</v>
      </c>
      <c r="M1472" s="8">
        <v>19.579999999999998</v>
      </c>
      <c r="P1472" s="8">
        <v>6.08</v>
      </c>
      <c r="Q1472" s="8">
        <v>93</v>
      </c>
      <c r="V1472" s="19" t="s">
        <v>480</v>
      </c>
      <c r="W1472" s="19">
        <v>2030</v>
      </c>
      <c r="X1472" s="19" t="s">
        <v>481</v>
      </c>
      <c r="AB1472" s="20" t="s">
        <v>536</v>
      </c>
    </row>
    <row r="1473" spans="1:28">
      <c r="A1473" s="8" t="s">
        <v>470</v>
      </c>
      <c r="B1473" s="8" t="s">
        <v>471</v>
      </c>
      <c r="D1473" s="8" t="s">
        <v>463</v>
      </c>
      <c r="I1473" s="8">
        <v>10.5</v>
      </c>
      <c r="J1473" s="20">
        <v>11.5</v>
      </c>
      <c r="L1473" s="8">
        <v>30.31</v>
      </c>
      <c r="M1473" s="8">
        <v>23</v>
      </c>
      <c r="P1473" s="8">
        <v>3.26</v>
      </c>
      <c r="Q1473" s="8">
        <v>53.9</v>
      </c>
      <c r="V1473" s="19" t="s">
        <v>480</v>
      </c>
      <c r="W1473" s="19">
        <v>2031</v>
      </c>
      <c r="X1473" s="19" t="s">
        <v>481</v>
      </c>
      <c r="AB1473" s="20" t="s">
        <v>537</v>
      </c>
    </row>
    <row r="1474" spans="1:28">
      <c r="A1474" s="8" t="s">
        <v>470</v>
      </c>
      <c r="B1474" s="8" t="s">
        <v>472</v>
      </c>
      <c r="D1474" s="8" t="s">
        <v>469</v>
      </c>
      <c r="I1474" s="8">
        <v>0</v>
      </c>
      <c r="J1474" s="20">
        <v>5.7</v>
      </c>
      <c r="L1474" s="8">
        <v>17.45</v>
      </c>
      <c r="M1474" s="8">
        <v>13.8</v>
      </c>
      <c r="P1474" s="8">
        <v>7.77</v>
      </c>
      <c r="Q1474" s="8">
        <v>101.4</v>
      </c>
      <c r="V1474" s="19" t="s">
        <v>480</v>
      </c>
      <c r="W1474" s="19">
        <v>2032</v>
      </c>
      <c r="X1474" s="19" t="s">
        <v>481</v>
      </c>
      <c r="AB1474" s="20" t="s">
        <v>538</v>
      </c>
    </row>
    <row r="1475" spans="1:28">
      <c r="A1475" s="8" t="s">
        <v>470</v>
      </c>
      <c r="B1475" s="8" t="s">
        <v>472</v>
      </c>
      <c r="D1475" s="8" t="s">
        <v>469</v>
      </c>
      <c r="I1475" s="8">
        <v>3</v>
      </c>
      <c r="J1475" s="20">
        <v>10.199999999999999</v>
      </c>
      <c r="L1475" s="8">
        <v>25.25</v>
      </c>
      <c r="M1475" s="8">
        <v>19.46</v>
      </c>
      <c r="P1475" s="8">
        <v>6.19</v>
      </c>
      <c r="Q1475" s="8">
        <v>94.7</v>
      </c>
      <c r="V1475" s="19" t="s">
        <v>480</v>
      </c>
      <c r="W1475" s="19">
        <v>2033</v>
      </c>
      <c r="X1475" s="19" t="s">
        <v>481</v>
      </c>
      <c r="AB1475" s="20" t="s">
        <v>539</v>
      </c>
    </row>
    <row r="1476" spans="1:28">
      <c r="A1476" s="8" t="s">
        <v>470</v>
      </c>
      <c r="B1476" s="8" t="s">
        <v>472</v>
      </c>
      <c r="D1476" s="8" t="s">
        <v>469</v>
      </c>
      <c r="I1476" s="8">
        <v>8.5</v>
      </c>
      <c r="J1476" s="20">
        <v>11</v>
      </c>
      <c r="L1476" s="8">
        <v>26.09</v>
      </c>
      <c r="M1476" s="8">
        <v>19.899999999999999</v>
      </c>
      <c r="P1476" s="8">
        <v>5.54</v>
      </c>
      <c r="Q1476" s="8">
        <v>56.9</v>
      </c>
      <c r="V1476" s="19" t="s">
        <v>480</v>
      </c>
      <c r="W1476" s="19">
        <v>2034</v>
      </c>
      <c r="X1476" s="19" t="s">
        <v>481</v>
      </c>
      <c r="AB1476" s="20" t="s">
        <v>540</v>
      </c>
    </row>
    <row r="1477" spans="1:28">
      <c r="A1477" s="8" t="s">
        <v>470</v>
      </c>
      <c r="B1477" s="8" t="s">
        <v>178</v>
      </c>
      <c r="D1477" s="8" t="s">
        <v>473</v>
      </c>
      <c r="I1477" s="8">
        <v>0</v>
      </c>
      <c r="J1477" s="20">
        <v>7.1</v>
      </c>
      <c r="L1477" s="8">
        <v>20.43</v>
      </c>
      <c r="M1477" s="8">
        <v>16</v>
      </c>
      <c r="P1477" s="8">
        <v>6.9</v>
      </c>
      <c r="Q1477" s="8">
        <v>95</v>
      </c>
      <c r="V1477" s="19" t="s">
        <v>480</v>
      </c>
      <c r="W1477" s="19">
        <v>2035</v>
      </c>
      <c r="X1477" s="19" t="s">
        <v>481</v>
      </c>
      <c r="AB1477" s="20" t="s">
        <v>541</v>
      </c>
    </row>
    <row r="1478" spans="1:28">
      <c r="A1478" s="8" t="s">
        <v>470</v>
      </c>
      <c r="B1478" s="8" t="s">
        <v>178</v>
      </c>
      <c r="D1478" s="8" t="s">
        <v>473</v>
      </c>
      <c r="I1478" s="8">
        <v>0.5</v>
      </c>
      <c r="J1478" s="20">
        <v>7.1</v>
      </c>
      <c r="L1478" s="8">
        <v>20.43</v>
      </c>
      <c r="M1478" s="8">
        <v>16</v>
      </c>
      <c r="P1478" s="8">
        <v>6.85</v>
      </c>
      <c r="Q1478" s="8">
        <v>94.4</v>
      </c>
      <c r="V1478" s="19" t="s">
        <v>480</v>
      </c>
      <c r="W1478" s="19">
        <v>2036</v>
      </c>
      <c r="X1478" s="19" t="s">
        <v>481</v>
      </c>
      <c r="AB1478" s="20" t="s">
        <v>542</v>
      </c>
    </row>
    <row r="1479" spans="1:28">
      <c r="A1479" s="8" t="s">
        <v>470</v>
      </c>
      <c r="B1479" s="8" t="s">
        <v>178</v>
      </c>
      <c r="D1479" s="8" t="s">
        <v>473</v>
      </c>
      <c r="I1479" s="8">
        <v>1</v>
      </c>
      <c r="J1479" s="20">
        <v>7.5</v>
      </c>
      <c r="L1479" s="8">
        <v>21.28</v>
      </c>
      <c r="M1479" s="8">
        <v>16.600000000000001</v>
      </c>
      <c r="P1479" s="8">
        <v>6.57</v>
      </c>
      <c r="Q1479" s="8">
        <v>91.5</v>
      </c>
      <c r="V1479" s="19" t="s">
        <v>480</v>
      </c>
      <c r="W1479" s="19">
        <v>2037</v>
      </c>
      <c r="X1479" s="19" t="s">
        <v>481</v>
      </c>
      <c r="AB1479" s="20" t="s">
        <v>543</v>
      </c>
    </row>
    <row r="1480" spans="1:28">
      <c r="A1480" s="8" t="s">
        <v>470</v>
      </c>
      <c r="B1480" s="8" t="s">
        <v>136</v>
      </c>
      <c r="D1480" s="8" t="s">
        <v>474</v>
      </c>
      <c r="I1480" s="8">
        <v>0</v>
      </c>
      <c r="J1480" s="20">
        <v>7</v>
      </c>
      <c r="L1480" s="8">
        <v>20.49</v>
      </c>
      <c r="M1480" s="8">
        <v>16.600000000000001</v>
      </c>
      <c r="P1480" s="8">
        <v>6.9</v>
      </c>
      <c r="Q1480" s="8">
        <v>94.4</v>
      </c>
      <c r="V1480" s="19" t="s">
        <v>480</v>
      </c>
      <c r="W1480" s="19">
        <v>2038</v>
      </c>
      <c r="X1480" s="19" t="s">
        <v>481</v>
      </c>
      <c r="AB1480" s="20" t="s">
        <v>544</v>
      </c>
    </row>
    <row r="1481" spans="1:28">
      <c r="A1481" s="8" t="s">
        <v>470</v>
      </c>
      <c r="B1481" s="8" t="s">
        <v>136</v>
      </c>
      <c r="D1481" s="8" t="s">
        <v>474</v>
      </c>
      <c r="I1481" s="8">
        <v>0.5</v>
      </c>
      <c r="J1481" s="20">
        <v>7.1</v>
      </c>
      <c r="L1481" s="8">
        <v>20.39</v>
      </c>
      <c r="M1481" s="8">
        <v>15.98</v>
      </c>
      <c r="P1481" s="8">
        <v>6.88</v>
      </c>
      <c r="Q1481" s="8">
        <v>94.8</v>
      </c>
      <c r="V1481" s="19" t="s">
        <v>480</v>
      </c>
      <c r="W1481" s="19">
        <v>2039</v>
      </c>
      <c r="X1481" s="19" t="s">
        <v>481</v>
      </c>
      <c r="AB1481" s="20" t="s">
        <v>545</v>
      </c>
    </row>
    <row r="1482" spans="1:28">
      <c r="A1482" s="8" t="s">
        <v>470</v>
      </c>
      <c r="B1482" s="8" t="s">
        <v>136</v>
      </c>
      <c r="D1482" s="8" t="s">
        <v>474</v>
      </c>
      <c r="I1482" s="8">
        <v>1</v>
      </c>
      <c r="J1482" s="20">
        <v>7.3</v>
      </c>
      <c r="L1482" s="8">
        <v>20.71</v>
      </c>
      <c r="M1482" s="8">
        <v>16.16</v>
      </c>
      <c r="P1482" s="8">
        <v>6.73</v>
      </c>
      <c r="Q1482" s="8">
        <v>93.4</v>
      </c>
      <c r="V1482" s="19" t="s">
        <v>480</v>
      </c>
      <c r="W1482" s="19">
        <v>2040</v>
      </c>
      <c r="X1482" s="19" t="s">
        <v>481</v>
      </c>
      <c r="AB1482" s="20" t="s">
        <v>546</v>
      </c>
    </row>
    <row r="1483" spans="1:28">
      <c r="A1483" s="8" t="s">
        <v>470</v>
      </c>
      <c r="B1483" s="8" t="s">
        <v>136</v>
      </c>
      <c r="D1483" s="8" t="s">
        <v>474</v>
      </c>
      <c r="I1483" s="8">
        <v>3</v>
      </c>
      <c r="J1483" s="20">
        <v>10.1</v>
      </c>
      <c r="L1483" s="8">
        <v>25.28</v>
      </c>
      <c r="M1483" s="8">
        <v>19.420000000000002</v>
      </c>
      <c r="P1483" s="8">
        <v>6.33</v>
      </c>
      <c r="Q1483" s="8">
        <v>96.4</v>
      </c>
      <c r="V1483" s="19" t="s">
        <v>480</v>
      </c>
      <c r="W1483" s="19">
        <v>2041</v>
      </c>
      <c r="X1483" s="19" t="s">
        <v>481</v>
      </c>
      <c r="AB1483" s="20" t="s">
        <v>547</v>
      </c>
    </row>
    <row r="1484" spans="1:28">
      <c r="A1484" s="8" t="s">
        <v>470</v>
      </c>
      <c r="B1484" s="8" t="s">
        <v>136</v>
      </c>
      <c r="D1484" s="8" t="s">
        <v>474</v>
      </c>
      <c r="I1484" s="8">
        <v>5</v>
      </c>
      <c r="J1484" s="20">
        <v>10.5</v>
      </c>
      <c r="L1484" s="8">
        <v>25.7</v>
      </c>
      <c r="M1484" s="8">
        <v>19.68</v>
      </c>
      <c r="P1484" s="8">
        <v>6.03</v>
      </c>
      <c r="Q1484" s="8">
        <v>93.4</v>
      </c>
      <c r="V1484" s="19" t="s">
        <v>480</v>
      </c>
      <c r="W1484" s="19">
        <v>2042</v>
      </c>
      <c r="X1484" s="19" t="s">
        <v>481</v>
      </c>
      <c r="AB1484" s="20" t="s">
        <v>548</v>
      </c>
    </row>
    <row r="1485" spans="1:28">
      <c r="A1485" s="8" t="s">
        <v>470</v>
      </c>
      <c r="B1485" s="8" t="s">
        <v>136</v>
      </c>
      <c r="D1485" s="8" t="s">
        <v>474</v>
      </c>
      <c r="I1485" s="8">
        <v>8</v>
      </c>
      <c r="J1485" s="20">
        <v>10.7</v>
      </c>
      <c r="L1485" s="8">
        <v>26.27</v>
      </c>
      <c r="M1485" s="8">
        <v>20.079999999999998</v>
      </c>
      <c r="P1485" s="8">
        <v>5.67</v>
      </c>
      <c r="Q1485" s="8">
        <v>88.3</v>
      </c>
      <c r="V1485" s="19" t="s">
        <v>480</v>
      </c>
      <c r="W1485" s="19">
        <v>2043</v>
      </c>
      <c r="X1485" s="19" t="s">
        <v>481</v>
      </c>
      <c r="AB1485" s="20" t="s">
        <v>549</v>
      </c>
    </row>
    <row r="1486" spans="1:28">
      <c r="A1486" s="8" t="s">
        <v>470</v>
      </c>
      <c r="B1486" s="8" t="s">
        <v>452</v>
      </c>
      <c r="D1486" s="8" t="s">
        <v>475</v>
      </c>
      <c r="I1486" s="8">
        <v>0</v>
      </c>
      <c r="J1486" s="20">
        <v>7.2</v>
      </c>
      <c r="L1486" s="8">
        <v>20.63</v>
      </c>
      <c r="M1486" s="8">
        <v>16.14</v>
      </c>
      <c r="P1486" s="8">
        <v>6.74</v>
      </c>
      <c r="Q1486" s="8">
        <v>93</v>
      </c>
      <c r="V1486" s="19" t="s">
        <v>480</v>
      </c>
      <c r="W1486" s="19">
        <v>2044</v>
      </c>
      <c r="X1486" s="19" t="s">
        <v>481</v>
      </c>
      <c r="AB1486" s="20" t="s">
        <v>550</v>
      </c>
    </row>
    <row r="1487" spans="1:28">
      <c r="A1487" s="8" t="s">
        <v>470</v>
      </c>
      <c r="B1487" s="8" t="s">
        <v>452</v>
      </c>
      <c r="D1487" s="8" t="s">
        <v>475</v>
      </c>
      <c r="I1487" s="8">
        <v>0.5</v>
      </c>
      <c r="J1487" s="20">
        <v>7.2</v>
      </c>
      <c r="L1487" s="8">
        <v>21.11</v>
      </c>
      <c r="M1487" s="8">
        <v>16.52</v>
      </c>
      <c r="P1487" s="8">
        <v>6.65</v>
      </c>
      <c r="Q1487" s="8">
        <v>92.3</v>
      </c>
      <c r="V1487" s="19" t="s">
        <v>480</v>
      </c>
      <c r="W1487" s="19">
        <v>2045</v>
      </c>
      <c r="X1487" s="19" t="s">
        <v>481</v>
      </c>
      <c r="AB1487" s="20" t="s">
        <v>551</v>
      </c>
    </row>
    <row r="1488" spans="1:28">
      <c r="A1488" s="8" t="s">
        <v>470</v>
      </c>
      <c r="B1488" s="8" t="s">
        <v>452</v>
      </c>
      <c r="D1488" s="8" t="s">
        <v>475</v>
      </c>
      <c r="I1488" s="8">
        <v>1</v>
      </c>
      <c r="J1488" s="20">
        <v>7.5</v>
      </c>
      <c r="L1488" s="8">
        <v>22.64</v>
      </c>
      <c r="M1488" s="8">
        <v>17.68</v>
      </c>
      <c r="P1488" s="8">
        <v>6.39</v>
      </c>
      <c r="Q1488" s="8">
        <v>90.2</v>
      </c>
      <c r="V1488" s="19" t="s">
        <v>480</v>
      </c>
      <c r="W1488" s="19">
        <v>2046</v>
      </c>
      <c r="X1488" s="19" t="s">
        <v>481</v>
      </c>
      <c r="AB1488" s="20" t="s">
        <v>552</v>
      </c>
    </row>
    <row r="1489" spans="1:28">
      <c r="A1489" s="8" t="s">
        <v>470</v>
      </c>
      <c r="B1489" s="8" t="s">
        <v>452</v>
      </c>
      <c r="D1489" s="8" t="s">
        <v>475</v>
      </c>
      <c r="I1489" s="8">
        <v>3</v>
      </c>
      <c r="J1489" s="20">
        <v>10</v>
      </c>
      <c r="L1489" s="8">
        <v>25.24</v>
      </c>
      <c r="M1489" s="8">
        <v>19.38</v>
      </c>
      <c r="P1489" s="8">
        <v>6.31</v>
      </c>
      <c r="Q1489" s="8">
        <v>96.1</v>
      </c>
      <c r="V1489" s="19" t="s">
        <v>480</v>
      </c>
      <c r="W1489" s="19">
        <v>2047</v>
      </c>
      <c r="X1489" s="19" t="s">
        <v>481</v>
      </c>
      <c r="AB1489" s="20" t="s">
        <v>553</v>
      </c>
    </row>
    <row r="1490" spans="1:28">
      <c r="A1490" s="8" t="s">
        <v>470</v>
      </c>
      <c r="B1490" s="8" t="s">
        <v>452</v>
      </c>
      <c r="D1490" s="8" t="s">
        <v>475</v>
      </c>
      <c r="I1490" s="8">
        <v>5</v>
      </c>
      <c r="J1490" s="20">
        <v>10.4</v>
      </c>
      <c r="L1490" s="8">
        <v>25.62</v>
      </c>
      <c r="M1490" s="8">
        <v>19.72</v>
      </c>
      <c r="P1490" s="8">
        <v>5.95</v>
      </c>
      <c r="Q1490" s="8">
        <v>91.6</v>
      </c>
      <c r="V1490" s="19" t="s">
        <v>480</v>
      </c>
      <c r="W1490" s="19">
        <v>2048</v>
      </c>
      <c r="X1490" s="19" t="s">
        <v>481</v>
      </c>
      <c r="AB1490" s="20" t="s">
        <v>554</v>
      </c>
    </row>
    <row r="1491" spans="1:28">
      <c r="A1491" s="8" t="s">
        <v>470</v>
      </c>
      <c r="B1491" s="8" t="s">
        <v>452</v>
      </c>
      <c r="D1491" s="8" t="s">
        <v>475</v>
      </c>
      <c r="I1491" s="8">
        <v>7</v>
      </c>
      <c r="J1491" s="20">
        <v>10.7</v>
      </c>
      <c r="L1491" s="8">
        <v>26.54</v>
      </c>
      <c r="M1491" s="8">
        <v>20.3</v>
      </c>
      <c r="P1491" s="8">
        <v>5.68</v>
      </c>
      <c r="Q1491" s="8">
        <v>88.1</v>
      </c>
      <c r="V1491" s="19" t="s">
        <v>480</v>
      </c>
      <c r="W1491" s="19">
        <v>2049</v>
      </c>
      <c r="X1491" s="19" t="s">
        <v>481</v>
      </c>
      <c r="AB1491" s="20" t="s">
        <v>555</v>
      </c>
    </row>
    <row r="1492" spans="1:28">
      <c r="A1492" s="8" t="s">
        <v>470</v>
      </c>
      <c r="B1492" s="8" t="s">
        <v>223</v>
      </c>
      <c r="D1492" s="8" t="s">
        <v>476</v>
      </c>
      <c r="I1492" s="8">
        <v>0</v>
      </c>
      <c r="J1492" s="20">
        <v>7.5</v>
      </c>
      <c r="L1492" s="8">
        <v>20.47</v>
      </c>
      <c r="M1492" s="8">
        <v>15.98</v>
      </c>
      <c r="P1492" s="8">
        <v>6.51</v>
      </c>
      <c r="Q1492" s="8">
        <v>90.6</v>
      </c>
      <c r="V1492" s="19" t="s">
        <v>480</v>
      </c>
      <c r="W1492" s="19">
        <v>2050</v>
      </c>
      <c r="X1492" s="19" t="s">
        <v>481</v>
      </c>
      <c r="AB1492" s="20" t="s">
        <v>556</v>
      </c>
    </row>
    <row r="1493" spans="1:28">
      <c r="A1493" s="8" t="s">
        <v>470</v>
      </c>
      <c r="B1493" s="8" t="s">
        <v>223</v>
      </c>
      <c r="D1493" s="8" t="s">
        <v>476</v>
      </c>
      <c r="I1493" s="8">
        <v>0.5</v>
      </c>
      <c r="J1493" s="20">
        <v>8</v>
      </c>
      <c r="L1493" s="8">
        <v>21.57</v>
      </c>
      <c r="M1493" s="8">
        <v>16.8</v>
      </c>
      <c r="P1493" s="8">
        <v>6.3</v>
      </c>
      <c r="Q1493" s="8">
        <v>89.3</v>
      </c>
      <c r="V1493" s="19" t="s">
        <v>480</v>
      </c>
      <c r="W1493" s="19">
        <v>2051</v>
      </c>
      <c r="X1493" s="19" t="s">
        <v>481</v>
      </c>
      <c r="AB1493" s="20" t="s">
        <v>557</v>
      </c>
    </row>
    <row r="1494" spans="1:28">
      <c r="A1494" s="8" t="s">
        <v>470</v>
      </c>
      <c r="B1494" s="8" t="s">
        <v>223</v>
      </c>
      <c r="D1494" s="8" t="s">
        <v>476</v>
      </c>
      <c r="I1494" s="8">
        <v>1</v>
      </c>
      <c r="J1494" s="20">
        <v>8.1999999999999993</v>
      </c>
      <c r="L1494" s="8">
        <v>22.18</v>
      </c>
      <c r="M1494" s="8">
        <v>17.22</v>
      </c>
      <c r="P1494" s="8">
        <v>6.25</v>
      </c>
      <c r="Q1494" s="8">
        <v>89.5</v>
      </c>
      <c r="V1494" s="19" t="s">
        <v>480</v>
      </c>
      <c r="W1494" s="19">
        <v>2052</v>
      </c>
      <c r="X1494" s="19" t="s">
        <v>481</v>
      </c>
      <c r="AB1494" s="20" t="s">
        <v>558</v>
      </c>
    </row>
    <row r="1495" spans="1:28">
      <c r="A1495" s="8" t="s">
        <v>477</v>
      </c>
      <c r="B1495" s="8" t="s">
        <v>471</v>
      </c>
      <c r="D1495" s="8" t="s">
        <v>462</v>
      </c>
      <c r="I1495" s="8">
        <v>0</v>
      </c>
      <c r="J1495" s="20">
        <v>7.4</v>
      </c>
      <c r="L1495" s="8">
        <v>29.7</v>
      </c>
      <c r="M1495" s="8">
        <v>23.21</v>
      </c>
      <c r="P1495" s="8">
        <v>6.2</v>
      </c>
      <c r="Q1495" s="8">
        <v>91</v>
      </c>
      <c r="V1495" s="19" t="s">
        <v>480</v>
      </c>
      <c r="W1495" s="19">
        <v>2053</v>
      </c>
      <c r="X1495" s="19" t="s">
        <v>481</v>
      </c>
      <c r="AB1495" s="20" t="s">
        <v>559</v>
      </c>
    </row>
    <row r="1496" spans="1:28">
      <c r="A1496" s="8" t="s">
        <v>477</v>
      </c>
      <c r="B1496" s="8" t="s">
        <v>471</v>
      </c>
      <c r="D1496" s="8" t="s">
        <v>462</v>
      </c>
      <c r="I1496" s="8">
        <v>3</v>
      </c>
      <c r="J1496" s="20">
        <v>7.5</v>
      </c>
      <c r="L1496" s="8">
        <v>29.81</v>
      </c>
      <c r="M1496" s="8">
        <v>23.29</v>
      </c>
      <c r="P1496" s="8">
        <v>6.07</v>
      </c>
      <c r="Q1496" s="8">
        <v>90.1</v>
      </c>
      <c r="V1496" s="19" t="s">
        <v>480</v>
      </c>
      <c r="W1496" s="19">
        <v>2054</v>
      </c>
      <c r="X1496" s="19" t="s">
        <v>481</v>
      </c>
      <c r="AB1496" s="20" t="s">
        <v>560</v>
      </c>
    </row>
    <row r="1497" spans="1:28">
      <c r="A1497" s="8" t="s">
        <v>477</v>
      </c>
      <c r="B1497" s="8" t="s">
        <v>471</v>
      </c>
      <c r="D1497" s="8" t="s">
        <v>462</v>
      </c>
      <c r="I1497" s="8">
        <v>5</v>
      </c>
      <c r="J1497" s="20">
        <v>7.76</v>
      </c>
      <c r="L1497" s="8">
        <v>30.21</v>
      </c>
      <c r="M1497" s="8">
        <v>23.58</v>
      </c>
      <c r="P1497" s="8">
        <v>5.78</v>
      </c>
      <c r="Q1497" s="8">
        <v>85.9</v>
      </c>
      <c r="V1497" s="19" t="s">
        <v>480</v>
      </c>
      <c r="W1497" s="19">
        <v>2055</v>
      </c>
      <c r="X1497" s="19" t="s">
        <v>481</v>
      </c>
      <c r="AB1497" s="20" t="s">
        <v>561</v>
      </c>
    </row>
    <row r="1498" spans="1:28">
      <c r="A1498" s="8" t="s">
        <v>477</v>
      </c>
      <c r="B1498" s="8" t="s">
        <v>471</v>
      </c>
      <c r="D1498" s="8" t="s">
        <v>462</v>
      </c>
      <c r="I1498" s="8">
        <v>10</v>
      </c>
      <c r="J1498" s="20">
        <v>8.25</v>
      </c>
      <c r="L1498" s="8">
        <v>31.32</v>
      </c>
      <c r="M1498" s="8">
        <v>24.38</v>
      </c>
      <c r="P1498" s="8">
        <v>5.12</v>
      </c>
      <c r="Q1498" s="8">
        <v>78</v>
      </c>
      <c r="V1498" s="19" t="s">
        <v>480</v>
      </c>
      <c r="W1498" s="19">
        <v>2056</v>
      </c>
      <c r="X1498" s="19" t="s">
        <v>481</v>
      </c>
      <c r="AB1498" s="20" t="s">
        <v>562</v>
      </c>
    </row>
    <row r="1499" spans="1:28">
      <c r="A1499" s="8" t="s">
        <v>477</v>
      </c>
      <c r="B1499" s="8" t="s">
        <v>471</v>
      </c>
      <c r="D1499" s="8" t="s">
        <v>462</v>
      </c>
      <c r="I1499" s="8">
        <v>15</v>
      </c>
      <c r="J1499" s="20">
        <v>8.68</v>
      </c>
      <c r="L1499" s="8">
        <v>31.85</v>
      </c>
      <c r="M1499" s="8">
        <v>24.74</v>
      </c>
      <c r="P1499" s="8">
        <v>4.72</v>
      </c>
      <c r="Q1499" s="8">
        <v>73.2</v>
      </c>
      <c r="V1499" s="19" t="s">
        <v>480</v>
      </c>
      <c r="W1499" s="19">
        <v>2057</v>
      </c>
      <c r="X1499" s="19" t="s">
        <v>481</v>
      </c>
      <c r="AB1499" s="20" t="s">
        <v>563</v>
      </c>
    </row>
    <row r="1500" spans="1:28">
      <c r="A1500" s="8" t="s">
        <v>477</v>
      </c>
      <c r="B1500" s="8" t="s">
        <v>471</v>
      </c>
      <c r="D1500" s="8" t="s">
        <v>462</v>
      </c>
      <c r="I1500" s="8">
        <v>25</v>
      </c>
      <c r="J1500" s="20">
        <v>8.82</v>
      </c>
      <c r="L1500" s="8">
        <v>32.770000000000003</v>
      </c>
      <c r="M1500" s="8">
        <v>25.38</v>
      </c>
      <c r="P1500" s="8">
        <v>3.77</v>
      </c>
      <c r="Q1500" s="8">
        <v>58.9</v>
      </c>
      <c r="V1500" s="19" t="s">
        <v>480</v>
      </c>
      <c r="W1500" s="19">
        <v>2058</v>
      </c>
      <c r="X1500" s="19" t="s">
        <v>481</v>
      </c>
      <c r="AB1500" s="20" t="s">
        <v>564</v>
      </c>
    </row>
    <row r="1501" spans="1:28">
      <c r="A1501" s="8" t="s">
        <v>477</v>
      </c>
      <c r="B1501" s="8" t="s">
        <v>471</v>
      </c>
      <c r="D1501" s="8" t="s">
        <v>462</v>
      </c>
      <c r="I1501" s="8">
        <v>40</v>
      </c>
      <c r="J1501" s="20">
        <v>7.38</v>
      </c>
      <c r="L1501" s="8">
        <v>33.51</v>
      </c>
      <c r="M1501" s="8">
        <v>26.24</v>
      </c>
      <c r="P1501" s="8">
        <v>3.07</v>
      </c>
      <c r="Q1501" s="8">
        <v>46.5</v>
      </c>
      <c r="V1501" s="19" t="s">
        <v>480</v>
      </c>
      <c r="W1501" s="19">
        <v>2059</v>
      </c>
      <c r="X1501" s="19" t="s">
        <v>481</v>
      </c>
      <c r="AB1501" s="20" t="s">
        <v>565</v>
      </c>
    </row>
    <row r="1502" spans="1:28">
      <c r="A1502" s="8" t="s">
        <v>477</v>
      </c>
      <c r="B1502" s="8" t="s">
        <v>471</v>
      </c>
      <c r="D1502" s="8" t="s">
        <v>462</v>
      </c>
      <c r="I1502" s="8">
        <v>70</v>
      </c>
      <c r="J1502" s="20">
        <v>7.28</v>
      </c>
      <c r="L1502" s="8">
        <v>33.6</v>
      </c>
      <c r="M1502" s="8">
        <v>26.32</v>
      </c>
      <c r="P1502" s="8">
        <v>3.25</v>
      </c>
      <c r="Q1502" s="8">
        <v>49.2</v>
      </c>
      <c r="V1502" s="19" t="s">
        <v>480</v>
      </c>
      <c r="W1502" s="19">
        <v>2060</v>
      </c>
      <c r="X1502" s="19" t="s">
        <v>481</v>
      </c>
      <c r="AB1502" s="20" t="s">
        <v>566</v>
      </c>
    </row>
    <row r="1503" spans="1:28">
      <c r="A1503" s="8" t="s">
        <v>477</v>
      </c>
      <c r="B1503" s="8" t="s">
        <v>225</v>
      </c>
      <c r="D1503" s="8" t="s">
        <v>464</v>
      </c>
      <c r="I1503" s="8">
        <v>0</v>
      </c>
      <c r="J1503" s="20">
        <v>6.1</v>
      </c>
      <c r="L1503" s="8">
        <v>26.82</v>
      </c>
      <c r="M1503" s="8">
        <v>21.12</v>
      </c>
      <c r="P1503" s="8">
        <v>6.28</v>
      </c>
      <c r="Q1503" s="8">
        <v>85</v>
      </c>
      <c r="V1503" s="19" t="s">
        <v>480</v>
      </c>
      <c r="W1503" s="19">
        <v>2061</v>
      </c>
      <c r="X1503" s="19" t="s">
        <v>481</v>
      </c>
      <c r="AB1503" s="20" t="s">
        <v>567</v>
      </c>
    </row>
    <row r="1504" spans="1:28">
      <c r="A1504" s="8" t="s">
        <v>477</v>
      </c>
      <c r="B1504" s="8" t="s">
        <v>225</v>
      </c>
      <c r="D1504" s="8" t="s">
        <v>464</v>
      </c>
      <c r="I1504" s="8">
        <v>3</v>
      </c>
      <c r="J1504" s="20">
        <v>7.83</v>
      </c>
      <c r="L1504" s="8">
        <v>30.51</v>
      </c>
      <c r="M1504" s="8">
        <v>23.8</v>
      </c>
      <c r="P1504" s="8">
        <v>5.6</v>
      </c>
      <c r="Q1504" s="8">
        <v>84.7</v>
      </c>
      <c r="V1504" s="19" t="s">
        <v>480</v>
      </c>
      <c r="W1504" s="19">
        <v>2062</v>
      </c>
      <c r="X1504" s="19" t="s">
        <v>481</v>
      </c>
      <c r="AB1504" s="20" t="s">
        <v>568</v>
      </c>
    </row>
    <row r="1505" spans="1:28">
      <c r="A1505" s="8" t="s">
        <v>477</v>
      </c>
      <c r="B1505" s="8" t="s">
        <v>225</v>
      </c>
      <c r="D1505" s="8" t="s">
        <v>464</v>
      </c>
      <c r="I1505" s="8">
        <v>5</v>
      </c>
      <c r="J1505" s="20">
        <v>7.97</v>
      </c>
      <c r="L1505" s="8">
        <v>30.91</v>
      </c>
      <c r="M1505" s="8">
        <v>24.1</v>
      </c>
      <c r="P1505" s="8">
        <v>5.47</v>
      </c>
      <c r="Q1505" s="8">
        <v>82.7</v>
      </c>
      <c r="V1505" s="19" t="s">
        <v>480</v>
      </c>
      <c r="W1505" s="19">
        <v>2063</v>
      </c>
      <c r="X1505" s="19" t="s">
        <v>481</v>
      </c>
      <c r="AB1505" s="20" t="s">
        <v>569</v>
      </c>
    </row>
    <row r="1506" spans="1:28">
      <c r="A1506" s="8" t="s">
        <v>477</v>
      </c>
      <c r="B1506" s="8" t="s">
        <v>225</v>
      </c>
      <c r="D1506" s="8" t="s">
        <v>464</v>
      </c>
      <c r="I1506" s="8">
        <v>9</v>
      </c>
      <c r="J1506" s="20">
        <v>8.4600000000000009</v>
      </c>
      <c r="L1506" s="8">
        <v>31.57</v>
      </c>
      <c r="M1506" s="8">
        <v>24.6</v>
      </c>
      <c r="P1506" s="8">
        <v>5.79</v>
      </c>
      <c r="Q1506" s="8">
        <v>73.599999999999994</v>
      </c>
      <c r="V1506" s="19" t="s">
        <v>480</v>
      </c>
      <c r="W1506" s="19">
        <v>2064</v>
      </c>
      <c r="X1506" s="19" t="s">
        <v>481</v>
      </c>
      <c r="AB1506" s="20" t="s">
        <v>570</v>
      </c>
    </row>
    <row r="1507" spans="1:28">
      <c r="A1507" s="8" t="s">
        <v>477</v>
      </c>
      <c r="B1507" s="8" t="s">
        <v>225</v>
      </c>
      <c r="D1507" s="8" t="s">
        <v>464</v>
      </c>
      <c r="I1507" s="8">
        <v>11</v>
      </c>
      <c r="J1507" s="20">
        <v>9.06</v>
      </c>
      <c r="L1507" s="8">
        <v>32.29</v>
      </c>
      <c r="M1507" s="8">
        <v>25.04</v>
      </c>
      <c r="P1507" s="8" t="s">
        <v>18</v>
      </c>
      <c r="Q1507" s="8" t="s">
        <v>18</v>
      </c>
      <c r="V1507" s="19" t="s">
        <v>480</v>
      </c>
      <c r="W1507" s="19">
        <v>2065</v>
      </c>
      <c r="X1507" s="19" t="s">
        <v>481</v>
      </c>
      <c r="AB1507" s="20" t="s">
        <v>571</v>
      </c>
    </row>
    <row r="1508" spans="1:28">
      <c r="A1508" s="8" t="s">
        <v>477</v>
      </c>
      <c r="B1508" s="8" t="s">
        <v>223</v>
      </c>
      <c r="D1508" s="8" t="s">
        <v>463</v>
      </c>
      <c r="I1508" s="8">
        <v>0</v>
      </c>
      <c r="J1508" s="20">
        <v>6.92</v>
      </c>
      <c r="L1508" s="8">
        <v>23.05</v>
      </c>
      <c r="M1508" s="8">
        <v>18.079999999999998</v>
      </c>
      <c r="P1508" s="8">
        <v>6.57</v>
      </c>
      <c r="Q1508" s="8">
        <v>91.7</v>
      </c>
      <c r="V1508" s="19" t="s">
        <v>480</v>
      </c>
      <c r="W1508" s="19">
        <v>2066</v>
      </c>
      <c r="X1508" s="19" t="s">
        <v>481</v>
      </c>
      <c r="AB1508" s="20" t="s">
        <v>572</v>
      </c>
    </row>
    <row r="1509" spans="1:28">
      <c r="A1509" s="8" t="s">
        <v>477</v>
      </c>
      <c r="B1509" s="8" t="s">
        <v>223</v>
      </c>
      <c r="D1509" s="8" t="s">
        <v>463</v>
      </c>
      <c r="I1509" s="8">
        <v>3</v>
      </c>
      <c r="J1509" s="20">
        <v>7.4</v>
      </c>
      <c r="L1509" s="8">
        <v>30.47</v>
      </c>
      <c r="M1509" s="8">
        <v>23.8</v>
      </c>
      <c r="P1509" s="8">
        <v>5.75</v>
      </c>
      <c r="Q1509" s="8">
        <v>85.4</v>
      </c>
      <c r="V1509" s="19" t="s">
        <v>480</v>
      </c>
      <c r="W1509" s="19">
        <v>2067</v>
      </c>
      <c r="X1509" s="19" t="s">
        <v>481</v>
      </c>
      <c r="AB1509" s="20" t="s">
        <v>573</v>
      </c>
    </row>
    <row r="1510" spans="1:28">
      <c r="A1510" s="8" t="s">
        <v>477</v>
      </c>
      <c r="B1510" s="8" t="s">
        <v>223</v>
      </c>
      <c r="D1510" s="8" t="s">
        <v>463</v>
      </c>
      <c r="I1510" s="8">
        <v>5</v>
      </c>
      <c r="J1510" s="20">
        <v>7.76</v>
      </c>
      <c r="L1510" s="8">
        <v>31.19</v>
      </c>
      <c r="M1510" s="8">
        <v>24.36</v>
      </c>
      <c r="P1510" s="8">
        <v>5.29</v>
      </c>
      <c r="Q1510" s="8">
        <v>79.2</v>
      </c>
      <c r="V1510" s="19" t="s">
        <v>480</v>
      </c>
      <c r="W1510" s="19">
        <v>2068</v>
      </c>
      <c r="X1510" s="19" t="s">
        <v>481</v>
      </c>
      <c r="AB1510" s="20" t="s">
        <v>574</v>
      </c>
    </row>
    <row r="1511" spans="1:28">
      <c r="A1511" s="8" t="s">
        <v>477</v>
      </c>
      <c r="B1511" s="8" t="s">
        <v>223</v>
      </c>
      <c r="D1511" s="8" t="s">
        <v>463</v>
      </c>
      <c r="I1511" s="8">
        <v>9</v>
      </c>
      <c r="J1511" s="20">
        <v>8.6999999999999993</v>
      </c>
      <c r="L1511" s="8">
        <v>31.87</v>
      </c>
      <c r="M1511" s="8">
        <v>24.74</v>
      </c>
      <c r="P1511" s="8">
        <v>4.6399999999999997</v>
      </c>
      <c r="Q1511" s="8">
        <v>72.099999999999994</v>
      </c>
      <c r="V1511" s="19" t="s">
        <v>480</v>
      </c>
      <c r="W1511" s="19">
        <v>2069</v>
      </c>
      <c r="X1511" s="19" t="s">
        <v>481</v>
      </c>
      <c r="AB1511" s="20" t="s">
        <v>575</v>
      </c>
    </row>
    <row r="1512" spans="1:28">
      <c r="A1512" s="8" t="s">
        <v>477</v>
      </c>
      <c r="B1512" s="8" t="s">
        <v>223</v>
      </c>
      <c r="D1512" s="8" t="s">
        <v>463</v>
      </c>
      <c r="I1512" s="8">
        <v>11</v>
      </c>
      <c r="J1512" s="20">
        <v>9.25</v>
      </c>
      <c r="L1512" s="8">
        <v>32.35</v>
      </c>
      <c r="M1512" s="8">
        <v>25.04</v>
      </c>
      <c r="P1512" s="8">
        <v>4.26</v>
      </c>
      <c r="Q1512" s="8">
        <v>67.099999999999994</v>
      </c>
      <c r="V1512" s="19" t="s">
        <v>480</v>
      </c>
      <c r="W1512" s="19">
        <v>2070</v>
      </c>
      <c r="X1512" s="19" t="s">
        <v>481</v>
      </c>
      <c r="AB1512" s="20" t="s">
        <v>576</v>
      </c>
    </row>
    <row r="1513" spans="1:28">
      <c r="A1513" s="8" t="s">
        <v>478</v>
      </c>
      <c r="B1513" s="8" t="s">
        <v>471</v>
      </c>
      <c r="D1513" s="8" t="s">
        <v>479</v>
      </c>
      <c r="I1513" s="8">
        <v>0</v>
      </c>
      <c r="J1513" s="20">
        <v>-1</v>
      </c>
      <c r="L1513" s="8">
        <v>24.79</v>
      </c>
      <c r="M1513" s="8">
        <v>19.920000000000002</v>
      </c>
      <c r="P1513" s="8">
        <v>7.11</v>
      </c>
      <c r="Q1513" s="8">
        <v>81</v>
      </c>
      <c r="V1513" s="19" t="s">
        <v>480</v>
      </c>
      <c r="W1513" s="19">
        <v>2071</v>
      </c>
      <c r="X1513" s="19" t="s">
        <v>481</v>
      </c>
      <c r="AB1513" s="20" t="s">
        <v>577</v>
      </c>
    </row>
    <row r="1514" spans="1:28">
      <c r="A1514" s="8" t="s">
        <v>478</v>
      </c>
      <c r="B1514" s="8" t="s">
        <v>471</v>
      </c>
      <c r="D1514" s="8" t="s">
        <v>479</v>
      </c>
      <c r="I1514" s="8">
        <v>1</v>
      </c>
      <c r="J1514" s="20">
        <v>-0.4</v>
      </c>
      <c r="L1514" s="8">
        <v>24.21</v>
      </c>
      <c r="M1514" s="8">
        <v>21.07</v>
      </c>
      <c r="P1514" s="8">
        <v>7.44</v>
      </c>
      <c r="Q1514" s="8">
        <v>86.8</v>
      </c>
      <c r="V1514" s="19" t="s">
        <v>480</v>
      </c>
      <c r="W1514" s="19">
        <v>2072</v>
      </c>
      <c r="X1514" s="19" t="s">
        <v>481</v>
      </c>
      <c r="AB1514" s="20" t="s">
        <v>578</v>
      </c>
    </row>
    <row r="1515" spans="1:28">
      <c r="A1515" s="8" t="s">
        <v>478</v>
      </c>
      <c r="B1515" s="8" t="s">
        <v>471</v>
      </c>
      <c r="D1515" s="8" t="s">
        <v>479</v>
      </c>
      <c r="I1515" s="8">
        <v>2</v>
      </c>
      <c r="J1515" s="20">
        <v>-0.1</v>
      </c>
      <c r="L1515" s="8">
        <v>26.27</v>
      </c>
      <c r="M1515" s="8">
        <v>21.11</v>
      </c>
      <c r="P1515" s="8">
        <v>7.45</v>
      </c>
      <c r="Q1515" s="8">
        <v>88.2</v>
      </c>
      <c r="V1515" s="19" t="s">
        <v>480</v>
      </c>
      <c r="W1515" s="19">
        <v>2073</v>
      </c>
      <c r="X1515" s="19" t="s">
        <v>481</v>
      </c>
      <c r="AB1515" s="20" t="s">
        <v>579</v>
      </c>
    </row>
    <row r="1516" spans="1:28">
      <c r="A1516" s="8" t="s">
        <v>478</v>
      </c>
      <c r="B1516" s="8" t="s">
        <v>471</v>
      </c>
      <c r="D1516" s="8" t="s">
        <v>479</v>
      </c>
      <c r="I1516" s="8">
        <v>5</v>
      </c>
      <c r="J1516" s="20">
        <v>1.1000000000000001</v>
      </c>
      <c r="L1516" s="8">
        <v>26.09</v>
      </c>
      <c r="M1516" s="8">
        <v>21.72</v>
      </c>
      <c r="P1516" s="8">
        <v>7.06</v>
      </c>
      <c r="Q1516" s="8">
        <v>87.2</v>
      </c>
      <c r="V1516" s="19" t="s">
        <v>480</v>
      </c>
      <c r="W1516" s="19">
        <v>2074</v>
      </c>
      <c r="X1516" s="19" t="s">
        <v>481</v>
      </c>
      <c r="AB1516" s="20" t="s">
        <v>580</v>
      </c>
    </row>
    <row r="1517" spans="1:28">
      <c r="A1517" s="8" t="s">
        <v>478</v>
      </c>
      <c r="B1517" s="8" t="s">
        <v>471</v>
      </c>
      <c r="D1517" s="8" t="s">
        <v>479</v>
      </c>
      <c r="I1517" s="8">
        <v>8</v>
      </c>
      <c r="J1517" s="20">
        <v>1.6</v>
      </c>
      <c r="L1517" s="8">
        <v>27.76</v>
      </c>
      <c r="M1517" s="8">
        <v>22.25</v>
      </c>
      <c r="P1517" s="8">
        <v>6.69</v>
      </c>
      <c r="Q1517" s="8">
        <v>84</v>
      </c>
      <c r="V1517" s="19" t="s">
        <v>480</v>
      </c>
      <c r="W1517" s="19">
        <v>2075</v>
      </c>
      <c r="X1517" s="19" t="s">
        <v>481</v>
      </c>
      <c r="AB1517" s="20" t="s">
        <v>581</v>
      </c>
    </row>
    <row r="1518" spans="1:28">
      <c r="A1518" s="8" t="s">
        <v>478</v>
      </c>
      <c r="B1518" s="8" t="s">
        <v>471</v>
      </c>
      <c r="D1518" s="8" t="s">
        <v>479</v>
      </c>
      <c r="I1518" s="8">
        <v>10</v>
      </c>
      <c r="J1518" s="20">
        <v>2</v>
      </c>
      <c r="L1518" s="8">
        <v>27.99</v>
      </c>
      <c r="M1518" s="8">
        <v>22.4</v>
      </c>
      <c r="P1518" s="8">
        <v>6.53</v>
      </c>
      <c r="Q1518" s="8">
        <v>83</v>
      </c>
      <c r="V1518" s="19" t="s">
        <v>480</v>
      </c>
      <c r="W1518" s="19">
        <v>2076</v>
      </c>
      <c r="X1518" s="19" t="s">
        <v>481</v>
      </c>
      <c r="AB1518" s="20" t="s">
        <v>582</v>
      </c>
    </row>
    <row r="1519" spans="1:28">
      <c r="A1519" s="8" t="s">
        <v>478</v>
      </c>
      <c r="B1519" s="8" t="s">
        <v>471</v>
      </c>
      <c r="D1519" s="8" t="s">
        <v>479</v>
      </c>
      <c r="I1519" s="8">
        <v>13</v>
      </c>
      <c r="J1519" s="20">
        <v>2.4</v>
      </c>
      <c r="L1519" s="8">
        <v>28.81</v>
      </c>
      <c r="M1519" s="8">
        <v>23.05</v>
      </c>
      <c r="P1519" s="8">
        <v>6.02</v>
      </c>
      <c r="Q1519" s="8">
        <v>77.8</v>
      </c>
      <c r="V1519" s="19" t="s">
        <v>480</v>
      </c>
      <c r="W1519" s="19">
        <v>2077</v>
      </c>
      <c r="X1519" s="19" t="s">
        <v>481</v>
      </c>
      <c r="AB1519" s="20" t="s">
        <v>583</v>
      </c>
    </row>
    <row r="1520" spans="1:28">
      <c r="A1520" s="8" t="s">
        <v>478</v>
      </c>
      <c r="B1520" s="8" t="s">
        <v>471</v>
      </c>
      <c r="D1520" s="8" t="s">
        <v>479</v>
      </c>
      <c r="I1520" s="8">
        <v>14</v>
      </c>
      <c r="J1520" s="20">
        <v>2.6</v>
      </c>
      <c r="L1520" s="8">
        <v>29.38</v>
      </c>
      <c r="M1520" s="8">
        <v>23.47</v>
      </c>
      <c r="P1520" s="8">
        <v>5.99</v>
      </c>
      <c r="Q1520" s="8">
        <v>78.3</v>
      </c>
      <c r="V1520" s="19" t="s">
        <v>480</v>
      </c>
      <c r="W1520" s="19">
        <v>2078</v>
      </c>
      <c r="X1520" s="19" t="s">
        <v>481</v>
      </c>
      <c r="AB1520" s="20" t="s">
        <v>584</v>
      </c>
    </row>
    <row r="1521" spans="1:28">
      <c r="A1521" s="8" t="s">
        <v>478</v>
      </c>
      <c r="B1521" s="8" t="s">
        <v>297</v>
      </c>
      <c r="D1521" s="8" t="s">
        <v>474</v>
      </c>
      <c r="I1521" s="8">
        <v>0</v>
      </c>
      <c r="J1521" s="20">
        <v>-0.4</v>
      </c>
      <c r="L1521" s="8">
        <v>21.8</v>
      </c>
      <c r="M1521" s="8">
        <v>17.5</v>
      </c>
      <c r="P1521" s="8">
        <v>7.19</v>
      </c>
      <c r="Q1521" s="8">
        <v>81.7</v>
      </c>
      <c r="V1521" s="19" t="s">
        <v>480</v>
      </c>
      <c r="W1521" s="19">
        <v>2079</v>
      </c>
      <c r="X1521" s="19" t="s">
        <v>481</v>
      </c>
      <c r="AB1521" s="20" t="s">
        <v>585</v>
      </c>
    </row>
    <row r="1522" spans="1:28">
      <c r="A1522" s="8" t="s">
        <v>478</v>
      </c>
      <c r="B1522" s="8" t="s">
        <v>297</v>
      </c>
      <c r="D1522" s="8" t="s">
        <v>474</v>
      </c>
      <c r="I1522" s="8">
        <v>0.5</v>
      </c>
      <c r="J1522" s="20">
        <v>0.5</v>
      </c>
      <c r="L1522" s="8">
        <v>26</v>
      </c>
      <c r="M1522" s="8">
        <v>20.86</v>
      </c>
      <c r="P1522" s="8">
        <v>7.22</v>
      </c>
      <c r="Q1522" s="8">
        <v>87</v>
      </c>
      <c r="V1522" s="19" t="s">
        <v>480</v>
      </c>
      <c r="W1522" s="19">
        <v>2080</v>
      </c>
      <c r="X1522" s="19" t="s">
        <v>481</v>
      </c>
      <c r="AB1522" s="20" t="s">
        <v>586</v>
      </c>
    </row>
    <row r="1523" spans="1:28">
      <c r="A1523" s="8" t="s">
        <v>478</v>
      </c>
      <c r="B1523" s="8" t="s">
        <v>297</v>
      </c>
      <c r="D1523" s="8" t="s">
        <v>474</v>
      </c>
      <c r="I1523" s="8">
        <v>2</v>
      </c>
      <c r="J1523" s="20">
        <v>1</v>
      </c>
      <c r="L1523" s="8">
        <v>26.35</v>
      </c>
      <c r="M1523" s="8">
        <v>21.14</v>
      </c>
      <c r="P1523" s="8">
        <v>7.09</v>
      </c>
      <c r="Q1523" s="8">
        <v>87</v>
      </c>
      <c r="V1523" s="19" t="s">
        <v>480</v>
      </c>
      <c r="W1523" s="19">
        <v>2081</v>
      </c>
      <c r="X1523" s="19" t="s">
        <v>481</v>
      </c>
      <c r="AB1523" s="20" t="s">
        <v>587</v>
      </c>
    </row>
    <row r="1524" spans="1:28">
      <c r="A1524" s="8" t="s">
        <v>478</v>
      </c>
      <c r="B1524" s="8" t="s">
        <v>297</v>
      </c>
      <c r="D1524" s="8" t="s">
        <v>474</v>
      </c>
      <c r="I1524" s="8">
        <v>5</v>
      </c>
      <c r="J1524" s="20">
        <v>1.7</v>
      </c>
      <c r="L1524" s="8">
        <v>27.1</v>
      </c>
      <c r="M1524" s="8">
        <v>21.7</v>
      </c>
      <c r="P1524" s="8">
        <v>6.81</v>
      </c>
      <c r="Q1524" s="8">
        <v>85.3</v>
      </c>
      <c r="V1524" s="19" t="s">
        <v>480</v>
      </c>
      <c r="W1524" s="19">
        <v>2082</v>
      </c>
      <c r="X1524" s="19" t="s">
        <v>481</v>
      </c>
      <c r="AB1524" s="20" t="s">
        <v>588</v>
      </c>
    </row>
    <row r="1525" spans="1:28">
      <c r="A1525" s="8" t="s">
        <v>478</v>
      </c>
      <c r="B1525" s="8" t="s">
        <v>297</v>
      </c>
      <c r="D1525" s="8" t="s">
        <v>474</v>
      </c>
      <c r="I1525" s="8">
        <v>6</v>
      </c>
      <c r="J1525" s="20">
        <v>1.9</v>
      </c>
      <c r="L1525" s="8">
        <v>27.24</v>
      </c>
      <c r="M1525" s="8">
        <v>21.82</v>
      </c>
      <c r="P1525" s="8">
        <v>6.62</v>
      </c>
      <c r="Q1525" s="8">
        <v>83.8</v>
      </c>
      <c r="V1525" s="19" t="s">
        <v>480</v>
      </c>
      <c r="W1525" s="19">
        <v>2083</v>
      </c>
      <c r="X1525" s="19" t="s">
        <v>481</v>
      </c>
      <c r="AB1525" s="20" t="s">
        <v>589</v>
      </c>
    </row>
    <row r="1526" spans="1:28">
      <c r="A1526" s="8" t="s">
        <v>478</v>
      </c>
      <c r="B1526" s="8" t="s">
        <v>297</v>
      </c>
      <c r="D1526" s="8" t="s">
        <v>474</v>
      </c>
      <c r="I1526" s="8">
        <v>6.5</v>
      </c>
      <c r="J1526" s="20">
        <v>1.9</v>
      </c>
      <c r="L1526" s="8">
        <v>27.34</v>
      </c>
      <c r="M1526" s="8">
        <v>21.88</v>
      </c>
      <c r="P1526" s="8">
        <v>6.68</v>
      </c>
      <c r="Q1526" s="8">
        <v>84.6</v>
      </c>
      <c r="V1526" s="19" t="s">
        <v>480</v>
      </c>
      <c r="W1526" s="19">
        <v>2084</v>
      </c>
      <c r="X1526" s="19" t="s">
        <v>481</v>
      </c>
      <c r="AB1526" s="20" t="s">
        <v>590</v>
      </c>
    </row>
    <row r="1527" spans="1:28">
      <c r="A1527" s="8" t="s">
        <v>478</v>
      </c>
      <c r="B1527" s="8" t="s">
        <v>297</v>
      </c>
      <c r="D1527" s="8" t="s">
        <v>474</v>
      </c>
      <c r="I1527" s="8">
        <v>7</v>
      </c>
      <c r="J1527" s="20">
        <v>1.9</v>
      </c>
      <c r="L1527" s="8">
        <v>27.5</v>
      </c>
      <c r="M1527" s="8">
        <v>22.01</v>
      </c>
      <c r="P1527" s="8">
        <v>6.61</v>
      </c>
      <c r="Q1527" s="8">
        <v>83.7</v>
      </c>
      <c r="V1527" s="19" t="s">
        <v>480</v>
      </c>
      <c r="W1527" s="19">
        <v>2085</v>
      </c>
      <c r="X1527" s="19" t="s">
        <v>481</v>
      </c>
      <c r="AB1527" s="20" t="s">
        <v>591</v>
      </c>
    </row>
    <row r="1528" spans="1:28">
      <c r="A1528" s="8" t="s">
        <v>478</v>
      </c>
      <c r="B1528" s="8" t="s">
        <v>297</v>
      </c>
      <c r="D1528" s="8" t="s">
        <v>474</v>
      </c>
      <c r="I1528" s="8">
        <v>7.2</v>
      </c>
      <c r="J1528" s="20">
        <v>2</v>
      </c>
      <c r="L1528" s="8">
        <v>27.55</v>
      </c>
      <c r="M1528" s="8">
        <v>22.01</v>
      </c>
      <c r="P1528" s="8">
        <v>6.52</v>
      </c>
      <c r="Q1528" s="8">
        <v>82.5</v>
      </c>
      <c r="V1528" s="19" t="s">
        <v>480</v>
      </c>
      <c r="W1528" s="19">
        <v>2086</v>
      </c>
      <c r="X1528" s="19" t="s">
        <v>481</v>
      </c>
      <c r="AB1528" s="20" t="s">
        <v>592</v>
      </c>
    </row>
    <row r="1529" spans="1:28">
      <c r="A1529" s="8" t="s">
        <v>478</v>
      </c>
      <c r="B1529" s="8" t="s">
        <v>297</v>
      </c>
      <c r="D1529" s="8" t="s">
        <v>474</v>
      </c>
      <c r="I1529" s="8">
        <v>7.3</v>
      </c>
      <c r="J1529" s="20">
        <v>2</v>
      </c>
      <c r="L1529" s="8">
        <v>27.56</v>
      </c>
      <c r="M1529" s="8">
        <v>22.02</v>
      </c>
      <c r="P1529" s="8">
        <v>6.5</v>
      </c>
      <c r="Q1529" s="8">
        <v>82.3</v>
      </c>
      <c r="V1529" s="19" t="s">
        <v>480</v>
      </c>
      <c r="W1529" s="19">
        <v>2087</v>
      </c>
      <c r="X1529" s="19" t="s">
        <v>481</v>
      </c>
      <c r="AB1529" s="20" t="s">
        <v>593</v>
      </c>
    </row>
    <row r="1530" spans="1:28">
      <c r="A1530" s="8" t="s">
        <v>478</v>
      </c>
      <c r="B1530" s="8" t="s">
        <v>297</v>
      </c>
      <c r="D1530" s="8" t="s">
        <v>474</v>
      </c>
      <c r="I1530" s="8">
        <v>7.35</v>
      </c>
      <c r="J1530" s="20">
        <v>2</v>
      </c>
      <c r="L1530" s="8">
        <v>27.56</v>
      </c>
      <c r="M1530" s="8">
        <v>22.02</v>
      </c>
      <c r="P1530" s="8">
        <v>6.41</v>
      </c>
      <c r="Q1530" s="8">
        <v>81.099999999999994</v>
      </c>
      <c r="V1530" s="19" t="s">
        <v>480</v>
      </c>
      <c r="W1530" s="19">
        <v>2088</v>
      </c>
      <c r="X1530" s="19" t="s">
        <v>481</v>
      </c>
      <c r="AB1530" s="20" t="s">
        <v>594</v>
      </c>
    </row>
    <row r="1531" spans="1:28">
      <c r="A1531" s="8" t="s">
        <v>478</v>
      </c>
      <c r="B1531" s="8" t="s">
        <v>136</v>
      </c>
      <c r="D1531" s="8" t="s">
        <v>463</v>
      </c>
      <c r="I1531" s="8">
        <v>0</v>
      </c>
      <c r="J1531" s="20">
        <v>-1.1000000000000001</v>
      </c>
      <c r="L1531" s="8">
        <v>26.07</v>
      </c>
      <c r="M1531" s="8">
        <v>20.94</v>
      </c>
      <c r="P1531" s="8">
        <v>7.74</v>
      </c>
      <c r="Q1531" s="8">
        <v>89</v>
      </c>
      <c r="V1531" s="19" t="s">
        <v>480</v>
      </c>
      <c r="W1531" s="19">
        <v>2089</v>
      </c>
      <c r="X1531" s="19" t="s">
        <v>481</v>
      </c>
      <c r="AB1531" s="20" t="s">
        <v>595</v>
      </c>
    </row>
    <row r="1532" spans="1:28">
      <c r="A1532" s="8" t="s">
        <v>478</v>
      </c>
      <c r="B1532" s="8" t="s">
        <v>136</v>
      </c>
      <c r="D1532" s="8" t="s">
        <v>463</v>
      </c>
      <c r="I1532" s="8">
        <v>1</v>
      </c>
      <c r="J1532" s="20">
        <v>-0.2</v>
      </c>
      <c r="L1532" s="8">
        <v>26.17</v>
      </c>
      <c r="M1532" s="8">
        <v>21.03</v>
      </c>
      <c r="P1532" s="8">
        <v>7.36</v>
      </c>
      <c r="Q1532" s="8">
        <v>87.1</v>
      </c>
      <c r="V1532" s="19" t="s">
        <v>480</v>
      </c>
      <c r="W1532" s="19">
        <v>2090</v>
      </c>
      <c r="X1532" s="19" t="s">
        <v>481</v>
      </c>
      <c r="AB1532" s="20" t="s">
        <v>596</v>
      </c>
    </row>
    <row r="1533" spans="1:28">
      <c r="A1533" s="8" t="s">
        <v>478</v>
      </c>
      <c r="B1533" s="8" t="s">
        <v>136</v>
      </c>
      <c r="D1533" s="8" t="s">
        <v>463</v>
      </c>
      <c r="I1533" s="8">
        <v>2</v>
      </c>
      <c r="J1533" s="20">
        <v>0.1</v>
      </c>
      <c r="L1533" s="8">
        <v>26.34</v>
      </c>
      <c r="M1533" s="8">
        <v>21.15</v>
      </c>
      <c r="P1533" s="8">
        <v>7.27</v>
      </c>
      <c r="Q1533" s="8">
        <v>87.1</v>
      </c>
      <c r="V1533" s="19" t="s">
        <v>480</v>
      </c>
      <c r="W1533" s="19">
        <v>2091</v>
      </c>
      <c r="X1533" s="19" t="s">
        <v>481</v>
      </c>
      <c r="AB1533" s="20" t="s">
        <v>597</v>
      </c>
    </row>
    <row r="1534" spans="1:28">
      <c r="A1534" s="8" t="s">
        <v>478</v>
      </c>
      <c r="B1534" s="8" t="s">
        <v>136</v>
      </c>
      <c r="D1534" s="8" t="s">
        <v>463</v>
      </c>
      <c r="I1534" s="8">
        <v>5</v>
      </c>
      <c r="J1534" s="20">
        <v>1</v>
      </c>
      <c r="L1534" s="8">
        <v>27.08</v>
      </c>
      <c r="M1534" s="8">
        <v>21.73</v>
      </c>
      <c r="P1534" s="8">
        <v>6.84</v>
      </c>
      <c r="Q1534" s="8">
        <v>84.2</v>
      </c>
      <c r="V1534" s="19" t="s">
        <v>480</v>
      </c>
      <c r="W1534" s="19">
        <v>2092</v>
      </c>
      <c r="X1534" s="19" t="s">
        <v>481</v>
      </c>
      <c r="AB1534" s="20" t="s">
        <v>598</v>
      </c>
    </row>
    <row r="1535" spans="1:28">
      <c r="A1535" s="8" t="s">
        <v>478</v>
      </c>
      <c r="B1535" s="8" t="s">
        <v>136</v>
      </c>
      <c r="D1535" s="8" t="s">
        <v>463</v>
      </c>
      <c r="I1535" s="8">
        <v>8</v>
      </c>
      <c r="J1535" s="20">
        <v>1.7</v>
      </c>
      <c r="L1535" s="8">
        <v>27.86</v>
      </c>
      <c r="M1535" s="8">
        <v>22.31</v>
      </c>
      <c r="P1535" s="8">
        <v>6.64</v>
      </c>
      <c r="Q1535" s="8">
        <v>83.8</v>
      </c>
      <c r="V1535" s="19" t="s">
        <v>480</v>
      </c>
      <c r="W1535" s="19">
        <v>2093</v>
      </c>
      <c r="X1535" s="19" t="s">
        <v>481</v>
      </c>
      <c r="AB1535" s="20" t="s">
        <v>599</v>
      </c>
    </row>
    <row r="1536" spans="1:28">
      <c r="A1536" s="8" t="s">
        <v>478</v>
      </c>
      <c r="B1536" s="8" t="s">
        <v>136</v>
      </c>
      <c r="D1536" s="8" t="s">
        <v>463</v>
      </c>
      <c r="I1536" s="8">
        <v>10</v>
      </c>
      <c r="J1536" s="20">
        <v>2.6</v>
      </c>
      <c r="L1536" s="8">
        <v>28.8</v>
      </c>
      <c r="M1536" s="8">
        <v>22.92</v>
      </c>
      <c r="P1536" s="8">
        <v>5.61</v>
      </c>
      <c r="Q1536" s="8">
        <v>73.099999999999994</v>
      </c>
      <c r="V1536" s="19" t="s">
        <v>480</v>
      </c>
      <c r="W1536" s="19">
        <v>2094</v>
      </c>
      <c r="X1536" s="19" t="s">
        <v>481</v>
      </c>
      <c r="AB1536" s="20" t="s">
        <v>600</v>
      </c>
    </row>
    <row r="1537" spans="1:28">
      <c r="A1537" s="8" t="s">
        <v>478</v>
      </c>
      <c r="B1537" s="8" t="s">
        <v>136</v>
      </c>
      <c r="D1537" s="8" t="s">
        <v>463</v>
      </c>
      <c r="I1537" s="8">
        <v>11</v>
      </c>
      <c r="J1537" s="20">
        <v>2.9</v>
      </c>
      <c r="L1537" s="8">
        <v>28.91</v>
      </c>
      <c r="M1537" s="8">
        <v>23.06</v>
      </c>
      <c r="P1537" s="8">
        <v>5.48</v>
      </c>
      <c r="Q1537" s="8">
        <v>71.900000000000006</v>
      </c>
      <c r="V1537" s="19" t="s">
        <v>480</v>
      </c>
      <c r="W1537" s="19">
        <v>2095</v>
      </c>
      <c r="X1537" s="19" t="s">
        <v>481</v>
      </c>
      <c r="AB1537" s="20" t="s">
        <v>601</v>
      </c>
    </row>
    <row r="1538" spans="1:28">
      <c r="A1538" s="8" t="s">
        <v>684</v>
      </c>
      <c r="C1538" s="8" t="s">
        <v>685</v>
      </c>
      <c r="J1538" s="20" t="s">
        <v>18</v>
      </c>
      <c r="L1538" s="8" t="s">
        <v>18</v>
      </c>
      <c r="V1538" s="10" t="s">
        <v>681</v>
      </c>
      <c r="W1538" s="10">
        <v>1960</v>
      </c>
      <c r="X1538" s="10" t="s">
        <v>682</v>
      </c>
      <c r="Y1538" s="10" t="s">
        <v>356</v>
      </c>
      <c r="Z1538" s="12">
        <v>8</v>
      </c>
      <c r="AA1538" s="13" t="s">
        <v>683</v>
      </c>
    </row>
    <row r="1539" spans="1:28">
      <c r="A1539" s="8" t="s">
        <v>684</v>
      </c>
      <c r="C1539" s="8" t="s">
        <v>78</v>
      </c>
      <c r="J1539" s="20" t="s">
        <v>18</v>
      </c>
      <c r="L1539" s="8" t="s">
        <v>18</v>
      </c>
      <c r="V1539" s="10" t="s">
        <v>681</v>
      </c>
      <c r="W1539" s="10">
        <v>1960</v>
      </c>
      <c r="X1539" s="10" t="s">
        <v>682</v>
      </c>
      <c r="Y1539" s="10" t="s">
        <v>356</v>
      </c>
      <c r="Z1539" s="12">
        <v>8</v>
      </c>
      <c r="AA1539" s="13" t="s">
        <v>683</v>
      </c>
    </row>
    <row r="1540" spans="1:28">
      <c r="A1540" s="8" t="s">
        <v>684</v>
      </c>
      <c r="C1540" s="8" t="s">
        <v>152</v>
      </c>
      <c r="J1540" s="20" t="s">
        <v>18</v>
      </c>
      <c r="L1540" s="8" t="s">
        <v>18</v>
      </c>
      <c r="V1540" s="10" t="s">
        <v>681</v>
      </c>
      <c r="W1540" s="10">
        <v>1960</v>
      </c>
      <c r="X1540" s="10" t="s">
        <v>682</v>
      </c>
      <c r="Y1540" s="10" t="s">
        <v>356</v>
      </c>
      <c r="Z1540" s="12">
        <v>8</v>
      </c>
      <c r="AA1540" s="13" t="s">
        <v>683</v>
      </c>
    </row>
    <row r="1541" spans="1:28">
      <c r="A1541" s="8" t="s">
        <v>724</v>
      </c>
      <c r="C1541" s="8" t="s">
        <v>78</v>
      </c>
      <c r="J1541" s="20">
        <v>2.6</v>
      </c>
      <c r="L1541" s="8">
        <v>27</v>
      </c>
      <c r="V1541" s="10" t="s">
        <v>681</v>
      </c>
      <c r="W1541" s="10">
        <v>1960</v>
      </c>
      <c r="X1541" s="10" t="s">
        <v>682</v>
      </c>
      <c r="Y1541" s="10" t="s">
        <v>356</v>
      </c>
      <c r="Z1541" s="12">
        <v>8</v>
      </c>
      <c r="AA1541" s="13" t="s">
        <v>683</v>
      </c>
    </row>
    <row r="1542" spans="1:28">
      <c r="A1542" s="8" t="s">
        <v>725</v>
      </c>
      <c r="C1542" s="8" t="s">
        <v>78</v>
      </c>
      <c r="J1542" s="20">
        <v>3.7</v>
      </c>
      <c r="L1542" s="8">
        <v>24.5</v>
      </c>
      <c r="V1542" s="10" t="s">
        <v>681</v>
      </c>
      <c r="W1542" s="10">
        <v>1960</v>
      </c>
      <c r="X1542" s="10" t="s">
        <v>682</v>
      </c>
      <c r="Y1542" s="10" t="s">
        <v>356</v>
      </c>
      <c r="Z1542" s="12">
        <v>8</v>
      </c>
      <c r="AA1542" s="13" t="s">
        <v>683</v>
      </c>
    </row>
    <row r="1543" spans="1:28">
      <c r="A1543" s="8" t="s">
        <v>726</v>
      </c>
      <c r="C1543" s="8" t="s">
        <v>78</v>
      </c>
      <c r="J1543" s="20">
        <v>3.1</v>
      </c>
      <c r="L1543" s="8">
        <v>25.5</v>
      </c>
      <c r="V1543" s="10" t="s">
        <v>681</v>
      </c>
      <c r="W1543" s="10">
        <v>1960</v>
      </c>
      <c r="X1543" s="10" t="s">
        <v>682</v>
      </c>
      <c r="Y1543" s="10" t="s">
        <v>356</v>
      </c>
      <c r="Z1543" s="12">
        <v>8</v>
      </c>
      <c r="AA1543" s="13" t="s">
        <v>683</v>
      </c>
    </row>
    <row r="1544" spans="1:28">
      <c r="A1544" s="8" t="s">
        <v>727</v>
      </c>
      <c r="C1544" s="8" t="s">
        <v>78</v>
      </c>
      <c r="J1544" s="20">
        <v>5.4</v>
      </c>
      <c r="L1544" s="8">
        <v>26.5</v>
      </c>
      <c r="V1544" s="10" t="s">
        <v>681</v>
      </c>
      <c r="W1544" s="10">
        <v>1960</v>
      </c>
      <c r="X1544" s="10" t="s">
        <v>682</v>
      </c>
      <c r="Y1544" s="10" t="s">
        <v>356</v>
      </c>
      <c r="Z1544" s="12">
        <v>8</v>
      </c>
      <c r="AA1544" s="13" t="s">
        <v>683</v>
      </c>
    </row>
    <row r="1545" spans="1:28">
      <c r="A1545" s="8" t="s">
        <v>728</v>
      </c>
      <c r="C1545" s="8" t="s">
        <v>78</v>
      </c>
      <c r="J1545" s="20">
        <v>6.6</v>
      </c>
      <c r="L1545" s="8" t="s">
        <v>18</v>
      </c>
      <c r="V1545" s="10" t="s">
        <v>681</v>
      </c>
      <c r="W1545" s="10">
        <v>1960</v>
      </c>
      <c r="X1545" s="10" t="s">
        <v>682</v>
      </c>
      <c r="Y1545" s="10" t="s">
        <v>356</v>
      </c>
      <c r="Z1545" s="12">
        <v>8</v>
      </c>
      <c r="AA1545" s="13" t="s">
        <v>683</v>
      </c>
    </row>
    <row r="1546" spans="1:28">
      <c r="A1546" s="8" t="s">
        <v>736</v>
      </c>
      <c r="C1546" s="8" t="s">
        <v>78</v>
      </c>
      <c r="J1546" s="20">
        <v>6.4</v>
      </c>
      <c r="L1546" s="8">
        <v>34</v>
      </c>
      <c r="V1546" s="10" t="s">
        <v>681</v>
      </c>
      <c r="W1546" s="10">
        <v>1960</v>
      </c>
      <c r="X1546" s="10" t="s">
        <v>682</v>
      </c>
      <c r="Y1546" s="10" t="s">
        <v>356</v>
      </c>
      <c r="Z1546" s="12">
        <v>8</v>
      </c>
      <c r="AA1546" s="13" t="s">
        <v>683</v>
      </c>
    </row>
    <row r="1547" spans="1:28">
      <c r="A1547" s="8" t="s">
        <v>737</v>
      </c>
      <c r="C1547" s="8" t="s">
        <v>78</v>
      </c>
      <c r="J1547" s="20">
        <v>6.1</v>
      </c>
      <c r="L1547" s="8">
        <v>29</v>
      </c>
      <c r="V1547" s="10" t="s">
        <v>681</v>
      </c>
      <c r="W1547" s="10">
        <v>1960</v>
      </c>
      <c r="X1547" s="10" t="s">
        <v>682</v>
      </c>
      <c r="Y1547" s="10" t="s">
        <v>356</v>
      </c>
      <c r="Z1547" s="12">
        <v>8</v>
      </c>
      <c r="AA1547" s="13" t="s">
        <v>683</v>
      </c>
    </row>
    <row r="1548" spans="1:28">
      <c r="A1548" s="8" t="s">
        <v>738</v>
      </c>
      <c r="C1548" s="8" t="s">
        <v>78</v>
      </c>
      <c r="J1548" s="20">
        <v>9.6</v>
      </c>
      <c r="L1548" s="8">
        <v>28</v>
      </c>
      <c r="V1548" s="10" t="s">
        <v>681</v>
      </c>
      <c r="W1548" s="10">
        <v>1960</v>
      </c>
      <c r="X1548" s="10" t="s">
        <v>682</v>
      </c>
      <c r="Y1548" s="10" t="s">
        <v>356</v>
      </c>
      <c r="Z1548" s="12">
        <v>8</v>
      </c>
      <c r="AA1548" s="13" t="s">
        <v>683</v>
      </c>
    </row>
    <row r="1549" spans="1:28">
      <c r="A1549" s="8" t="s">
        <v>739</v>
      </c>
      <c r="C1549" s="8" t="s">
        <v>78</v>
      </c>
      <c r="J1549" s="20">
        <v>11.8</v>
      </c>
      <c r="L1549" s="8">
        <v>24</v>
      </c>
      <c r="V1549" s="10" t="s">
        <v>681</v>
      </c>
      <c r="W1549" s="10">
        <v>1960</v>
      </c>
      <c r="X1549" s="10" t="s">
        <v>682</v>
      </c>
      <c r="Y1549" s="10" t="s">
        <v>356</v>
      </c>
      <c r="Z1549" s="12">
        <v>8</v>
      </c>
      <c r="AA1549" s="13" t="s">
        <v>683</v>
      </c>
    </row>
    <row r="1550" spans="1:28">
      <c r="A1550" s="8" t="s">
        <v>752</v>
      </c>
      <c r="C1550" s="8" t="s">
        <v>78</v>
      </c>
      <c r="J1550" s="20">
        <v>14</v>
      </c>
      <c r="L1550" s="8">
        <v>23.5</v>
      </c>
      <c r="V1550" s="10" t="s">
        <v>681</v>
      </c>
      <c r="W1550" s="10">
        <v>1960</v>
      </c>
      <c r="X1550" s="10" t="s">
        <v>682</v>
      </c>
      <c r="Y1550" s="10" t="s">
        <v>356</v>
      </c>
      <c r="Z1550" s="12">
        <v>8</v>
      </c>
      <c r="AA1550" s="13" t="s">
        <v>683</v>
      </c>
    </row>
    <row r="1551" spans="1:28">
      <c r="A1551" s="8" t="s">
        <v>753</v>
      </c>
      <c r="C1551" s="8" t="s">
        <v>78</v>
      </c>
      <c r="J1551" s="20">
        <v>17.7</v>
      </c>
      <c r="L1551" s="8">
        <v>23</v>
      </c>
      <c r="V1551" s="10" t="s">
        <v>681</v>
      </c>
      <c r="W1551" s="10">
        <v>1960</v>
      </c>
      <c r="X1551" s="10" t="s">
        <v>682</v>
      </c>
      <c r="Y1551" s="10" t="s">
        <v>356</v>
      </c>
      <c r="Z1551" s="12">
        <v>8</v>
      </c>
      <c r="AA1551" s="13" t="s">
        <v>683</v>
      </c>
    </row>
    <row r="1552" spans="1:28">
      <c r="A1552" s="8" t="s">
        <v>751</v>
      </c>
      <c r="C1552" s="8" t="s">
        <v>78</v>
      </c>
      <c r="J1552" s="20">
        <v>16.8</v>
      </c>
      <c r="L1552" s="8">
        <v>20</v>
      </c>
      <c r="V1552" s="10" t="s">
        <v>681</v>
      </c>
      <c r="W1552" s="10">
        <v>1960</v>
      </c>
      <c r="X1552" s="10" t="s">
        <v>682</v>
      </c>
      <c r="Y1552" s="10" t="s">
        <v>356</v>
      </c>
      <c r="Z1552" s="12">
        <v>8</v>
      </c>
      <c r="AA1552" s="13" t="s">
        <v>683</v>
      </c>
    </row>
    <row r="1553" spans="1:27">
      <c r="A1553" s="8" t="s">
        <v>754</v>
      </c>
      <c r="C1553" s="8" t="s">
        <v>78</v>
      </c>
      <c r="J1553" s="20">
        <v>19.5</v>
      </c>
      <c r="L1553" s="8">
        <v>25</v>
      </c>
      <c r="V1553" s="10" t="s">
        <v>681</v>
      </c>
      <c r="W1553" s="10">
        <v>1960</v>
      </c>
      <c r="X1553" s="10" t="s">
        <v>682</v>
      </c>
      <c r="Y1553" s="10" t="s">
        <v>356</v>
      </c>
      <c r="Z1553" s="12">
        <v>8</v>
      </c>
      <c r="AA1553" s="13" t="s">
        <v>683</v>
      </c>
    </row>
    <row r="1554" spans="1:27">
      <c r="A1554" s="8" t="s">
        <v>755</v>
      </c>
      <c r="C1554" s="8" t="s">
        <v>78</v>
      </c>
      <c r="J1554" s="20">
        <v>18.399999999999999</v>
      </c>
      <c r="L1554" s="8">
        <v>18</v>
      </c>
      <c r="V1554" s="10" t="s">
        <v>681</v>
      </c>
      <c r="W1554" s="10">
        <v>1960</v>
      </c>
      <c r="X1554" s="10" t="s">
        <v>682</v>
      </c>
      <c r="Y1554" s="10" t="s">
        <v>356</v>
      </c>
      <c r="Z1554" s="12">
        <v>8</v>
      </c>
      <c r="AA1554" s="13" t="s">
        <v>683</v>
      </c>
    </row>
    <row r="1555" spans="1:27">
      <c r="A1555" s="8" t="s">
        <v>771</v>
      </c>
      <c r="C1555" s="8" t="s">
        <v>78</v>
      </c>
      <c r="J1555" s="20">
        <v>16.2</v>
      </c>
      <c r="L1555" s="8">
        <v>21</v>
      </c>
      <c r="V1555" s="10" t="s">
        <v>681</v>
      </c>
      <c r="W1555" s="10">
        <v>1960</v>
      </c>
      <c r="X1555" s="10" t="s">
        <v>682</v>
      </c>
      <c r="Y1555" s="10" t="s">
        <v>356</v>
      </c>
      <c r="Z1555" s="12">
        <v>8</v>
      </c>
      <c r="AA1555" s="13" t="s">
        <v>683</v>
      </c>
    </row>
    <row r="1556" spans="1:27">
      <c r="A1556" s="8" t="s">
        <v>772</v>
      </c>
      <c r="C1556" s="8" t="s">
        <v>78</v>
      </c>
      <c r="J1556" s="20">
        <v>15</v>
      </c>
      <c r="L1556" s="8">
        <v>24</v>
      </c>
      <c r="V1556" s="10" t="s">
        <v>681</v>
      </c>
      <c r="W1556" s="10">
        <v>1960</v>
      </c>
      <c r="X1556" s="10" t="s">
        <v>682</v>
      </c>
      <c r="Y1556" s="10" t="s">
        <v>356</v>
      </c>
      <c r="Z1556" s="12">
        <v>8</v>
      </c>
      <c r="AA1556" s="13" t="s">
        <v>683</v>
      </c>
    </row>
    <row r="1557" spans="1:27">
      <c r="A1557" s="8" t="s">
        <v>773</v>
      </c>
      <c r="C1557" s="8" t="s">
        <v>78</v>
      </c>
      <c r="J1557" s="20">
        <v>14.4</v>
      </c>
      <c r="L1557" s="8">
        <v>22</v>
      </c>
      <c r="V1557" s="10" t="s">
        <v>681</v>
      </c>
      <c r="W1557" s="10">
        <v>1960</v>
      </c>
      <c r="X1557" s="10" t="s">
        <v>682</v>
      </c>
      <c r="Y1557" s="10" t="s">
        <v>356</v>
      </c>
      <c r="Z1557" s="12">
        <v>8</v>
      </c>
      <c r="AA1557" s="13" t="s">
        <v>683</v>
      </c>
    </row>
    <row r="1558" spans="1:27">
      <c r="A1558" s="8" t="s">
        <v>774</v>
      </c>
      <c r="C1558" s="8" t="s">
        <v>78</v>
      </c>
      <c r="J1558" s="20">
        <v>11.6</v>
      </c>
      <c r="L1558" s="8">
        <v>23.5</v>
      </c>
      <c r="V1558" s="10" t="s">
        <v>681</v>
      </c>
      <c r="W1558" s="10">
        <v>1960</v>
      </c>
      <c r="X1558" s="10" t="s">
        <v>682</v>
      </c>
      <c r="Y1558" s="10" t="s">
        <v>356</v>
      </c>
      <c r="Z1558" s="12">
        <v>8</v>
      </c>
      <c r="AA1558" s="13" t="s">
        <v>683</v>
      </c>
    </row>
    <row r="1559" spans="1:27">
      <c r="A1559" s="8" t="s">
        <v>787</v>
      </c>
      <c r="C1559" s="8" t="s">
        <v>78</v>
      </c>
      <c r="J1559" s="20">
        <v>1.7</v>
      </c>
      <c r="L1559" s="8">
        <v>31.5</v>
      </c>
      <c r="V1559" s="10" t="s">
        <v>681</v>
      </c>
      <c r="W1559" s="10">
        <v>1960</v>
      </c>
      <c r="X1559" s="10" t="s">
        <v>682</v>
      </c>
      <c r="Y1559" s="10" t="s">
        <v>356</v>
      </c>
      <c r="Z1559" s="12">
        <v>8</v>
      </c>
      <c r="AA1559" s="13" t="s">
        <v>683</v>
      </c>
    </row>
    <row r="1560" spans="1:27">
      <c r="A1560" s="8" t="s">
        <v>786</v>
      </c>
      <c r="C1560" s="8" t="s">
        <v>78</v>
      </c>
      <c r="J1560" s="20">
        <v>3.4</v>
      </c>
      <c r="L1560" s="8">
        <v>32.5</v>
      </c>
      <c r="V1560" s="10" t="s">
        <v>681</v>
      </c>
      <c r="W1560" s="10">
        <v>1960</v>
      </c>
      <c r="X1560" s="10" t="s">
        <v>682</v>
      </c>
      <c r="Y1560" s="10" t="s">
        <v>356</v>
      </c>
      <c r="Z1560" s="12">
        <v>8</v>
      </c>
      <c r="AA1560" s="13" t="s">
        <v>683</v>
      </c>
    </row>
    <row r="1561" spans="1:27">
      <c r="A1561" s="8" t="s">
        <v>788</v>
      </c>
      <c r="C1561" s="8" t="s">
        <v>78</v>
      </c>
      <c r="J1561" s="20">
        <v>3.3</v>
      </c>
      <c r="L1561" s="8">
        <v>32.5</v>
      </c>
      <c r="V1561" s="10" t="s">
        <v>681</v>
      </c>
      <c r="W1561" s="10">
        <v>1960</v>
      </c>
      <c r="X1561" s="10" t="s">
        <v>682</v>
      </c>
      <c r="Y1561" s="10" t="s">
        <v>356</v>
      </c>
      <c r="Z1561" s="12">
        <v>8</v>
      </c>
      <c r="AA1561" s="13" t="s">
        <v>683</v>
      </c>
    </row>
    <row r="1562" spans="1:27">
      <c r="A1562" s="8" t="s">
        <v>789</v>
      </c>
      <c r="C1562" s="8" t="s">
        <v>78</v>
      </c>
      <c r="J1562" s="20">
        <v>1.2</v>
      </c>
      <c r="L1562" s="8">
        <v>28.5</v>
      </c>
      <c r="V1562" s="10" t="s">
        <v>681</v>
      </c>
      <c r="W1562" s="10">
        <v>1960</v>
      </c>
      <c r="X1562" s="10" t="s">
        <v>682</v>
      </c>
      <c r="Y1562" s="10" t="s">
        <v>356</v>
      </c>
      <c r="Z1562" s="12">
        <v>8</v>
      </c>
      <c r="AA1562" s="13" t="s">
        <v>683</v>
      </c>
    </row>
    <row r="1563" spans="1:27">
      <c r="A1563" s="8" t="s">
        <v>798</v>
      </c>
      <c r="C1563" s="8" t="s">
        <v>78</v>
      </c>
      <c r="J1563" s="20">
        <v>0.8</v>
      </c>
      <c r="L1563" s="8">
        <v>23.5</v>
      </c>
      <c r="V1563" s="10" t="s">
        <v>681</v>
      </c>
      <c r="W1563" s="10">
        <v>1960</v>
      </c>
      <c r="X1563" s="10" t="s">
        <v>682</v>
      </c>
      <c r="Y1563" s="10" t="s">
        <v>356</v>
      </c>
      <c r="Z1563" s="12">
        <v>8</v>
      </c>
      <c r="AA1563" s="13" t="s">
        <v>683</v>
      </c>
    </row>
    <row r="1564" spans="1:27">
      <c r="A1564" s="8" t="s">
        <v>799</v>
      </c>
      <c r="C1564" s="8" t="s">
        <v>78</v>
      </c>
      <c r="J1564" s="20">
        <v>3</v>
      </c>
      <c r="L1564" s="8">
        <v>26</v>
      </c>
      <c r="V1564" s="10" t="s">
        <v>681</v>
      </c>
      <c r="W1564" s="10">
        <v>1960</v>
      </c>
      <c r="X1564" s="10" t="s">
        <v>682</v>
      </c>
      <c r="Y1564" s="10" t="s">
        <v>356</v>
      </c>
      <c r="Z1564" s="12">
        <v>8</v>
      </c>
      <c r="AA1564" s="13" t="s">
        <v>683</v>
      </c>
    </row>
    <row r="1565" spans="1:27">
      <c r="A1565" s="8" t="s">
        <v>800</v>
      </c>
      <c r="C1565" s="8" t="s">
        <v>78</v>
      </c>
      <c r="J1565" s="20">
        <v>3.5</v>
      </c>
      <c r="L1565" s="8">
        <v>22.5</v>
      </c>
      <c r="V1565" s="10" t="s">
        <v>681</v>
      </c>
      <c r="W1565" s="10">
        <v>1960</v>
      </c>
      <c r="X1565" s="10" t="s">
        <v>682</v>
      </c>
      <c r="Y1565" s="10" t="s">
        <v>356</v>
      </c>
      <c r="Z1565" s="12">
        <v>8</v>
      </c>
      <c r="AA1565" s="13" t="s">
        <v>683</v>
      </c>
    </row>
    <row r="1566" spans="1:27">
      <c r="A1566" s="8" t="s">
        <v>801</v>
      </c>
      <c r="C1566" s="8" t="s">
        <v>78</v>
      </c>
      <c r="J1566" s="20">
        <v>3.5</v>
      </c>
      <c r="L1566" s="8">
        <v>22.5</v>
      </c>
      <c r="V1566" s="10" t="s">
        <v>681</v>
      </c>
      <c r="W1566" s="10">
        <v>1960</v>
      </c>
      <c r="X1566" s="10" t="s">
        <v>682</v>
      </c>
      <c r="Y1566" s="10" t="s">
        <v>356</v>
      </c>
      <c r="Z1566" s="12">
        <v>8</v>
      </c>
      <c r="AA1566" s="13" t="s">
        <v>683</v>
      </c>
    </row>
    <row r="1567" spans="1:27">
      <c r="A1567" s="8" t="s">
        <v>802</v>
      </c>
      <c r="C1567" s="8" t="s">
        <v>78</v>
      </c>
      <c r="J1567" s="20">
        <v>4</v>
      </c>
      <c r="L1567" s="8">
        <v>21</v>
      </c>
      <c r="V1567" s="10" t="s">
        <v>806</v>
      </c>
      <c r="W1567" s="10">
        <v>1976</v>
      </c>
      <c r="X1567" s="10" t="s">
        <v>807</v>
      </c>
      <c r="Y1567" s="10" t="s">
        <v>809</v>
      </c>
      <c r="Z1567" s="12">
        <v>23</v>
      </c>
      <c r="AA1567" s="13" t="s">
        <v>808</v>
      </c>
    </row>
    <row r="1568" spans="1:27">
      <c r="A1568" s="8" t="s">
        <v>810</v>
      </c>
      <c r="C1568" s="8" t="s">
        <v>811</v>
      </c>
      <c r="J1568" s="20" t="s">
        <v>18</v>
      </c>
      <c r="L1568" s="8">
        <v>22.3</v>
      </c>
      <c r="V1568" s="10" t="s">
        <v>806</v>
      </c>
      <c r="W1568" s="10">
        <v>1976</v>
      </c>
      <c r="X1568" s="10" t="s">
        <v>807</v>
      </c>
      <c r="Y1568" s="10" t="s">
        <v>809</v>
      </c>
      <c r="Z1568" s="12">
        <v>23</v>
      </c>
      <c r="AA1568" s="13" t="s">
        <v>808</v>
      </c>
    </row>
    <row r="1569" spans="1:27">
      <c r="A1569" s="8" t="s">
        <v>814</v>
      </c>
      <c r="C1569" s="8" t="s">
        <v>811</v>
      </c>
      <c r="J1569" s="20">
        <v>9</v>
      </c>
      <c r="L1569" s="8">
        <v>28.8</v>
      </c>
      <c r="V1569" s="10" t="s">
        <v>806</v>
      </c>
      <c r="W1569" s="10">
        <v>1976</v>
      </c>
      <c r="X1569" s="10" t="s">
        <v>807</v>
      </c>
      <c r="Y1569" s="10" t="s">
        <v>809</v>
      </c>
      <c r="Z1569" s="12">
        <v>23</v>
      </c>
      <c r="AA1569" s="13" t="s">
        <v>808</v>
      </c>
    </row>
    <row r="1570" spans="1:27">
      <c r="A1570" s="8" t="s">
        <v>816</v>
      </c>
      <c r="C1570" s="8" t="s">
        <v>811</v>
      </c>
      <c r="J1570" s="20">
        <v>12.2</v>
      </c>
      <c r="L1570" s="8">
        <v>17.399999999999999</v>
      </c>
      <c r="V1570" s="10" t="s">
        <v>806</v>
      </c>
      <c r="W1570" s="10">
        <v>1976</v>
      </c>
      <c r="X1570" s="10" t="s">
        <v>807</v>
      </c>
      <c r="Y1570" s="10" t="s">
        <v>809</v>
      </c>
      <c r="Z1570" s="12">
        <v>23</v>
      </c>
      <c r="AA1570" s="13" t="s">
        <v>808</v>
      </c>
    </row>
    <row r="1571" spans="1:27">
      <c r="A1571" s="8" t="s">
        <v>817</v>
      </c>
      <c r="C1571" s="8" t="s">
        <v>811</v>
      </c>
      <c r="J1571" s="20">
        <v>4</v>
      </c>
      <c r="L1571" s="8">
        <v>28.9</v>
      </c>
      <c r="V1571" s="10" t="s">
        <v>806</v>
      </c>
      <c r="W1571" s="10">
        <v>1976</v>
      </c>
      <c r="X1571" s="10" t="s">
        <v>807</v>
      </c>
      <c r="Y1571" s="10" t="s">
        <v>809</v>
      </c>
      <c r="Z1571" s="12">
        <v>23</v>
      </c>
      <c r="AA1571" s="13" t="s">
        <v>808</v>
      </c>
    </row>
    <row r="1572" spans="1:27">
      <c r="A1572" s="8" t="s">
        <v>819</v>
      </c>
      <c r="C1572" s="8" t="s">
        <v>811</v>
      </c>
      <c r="J1572" s="20">
        <v>3.2</v>
      </c>
      <c r="L1572" s="8">
        <v>25.8</v>
      </c>
      <c r="V1572" s="10" t="s">
        <v>806</v>
      </c>
      <c r="W1572" s="10">
        <v>1976</v>
      </c>
      <c r="X1572" s="10" t="s">
        <v>807</v>
      </c>
      <c r="Y1572" s="10" t="s">
        <v>809</v>
      </c>
      <c r="Z1572" s="12">
        <v>23</v>
      </c>
      <c r="AA1572" s="13" t="s">
        <v>808</v>
      </c>
    </row>
    <row r="1573" spans="1:27">
      <c r="A1573" s="8" t="s">
        <v>820</v>
      </c>
      <c r="C1573" s="8" t="s">
        <v>811</v>
      </c>
      <c r="J1573" s="20">
        <v>7.5</v>
      </c>
      <c r="L1573" s="8">
        <v>19.7</v>
      </c>
      <c r="V1573" s="10" t="s">
        <v>806</v>
      </c>
      <c r="W1573" s="10">
        <v>1976</v>
      </c>
      <c r="X1573" s="10" t="s">
        <v>807</v>
      </c>
      <c r="Y1573" s="10" t="s">
        <v>809</v>
      </c>
      <c r="Z1573" s="12">
        <v>23</v>
      </c>
      <c r="AA1573" s="13" t="s">
        <v>808</v>
      </c>
    </row>
    <row r="1574" spans="1:27">
      <c r="A1574" s="8" t="s">
        <v>821</v>
      </c>
      <c r="C1574" s="8" t="s">
        <v>811</v>
      </c>
      <c r="J1574" s="20">
        <v>18.5</v>
      </c>
      <c r="L1574" s="8">
        <v>20.7</v>
      </c>
      <c r="V1574" s="10" t="s">
        <v>806</v>
      </c>
      <c r="W1574" s="10">
        <v>1976</v>
      </c>
      <c r="X1574" s="10" t="s">
        <v>807</v>
      </c>
      <c r="Y1574" s="10" t="s">
        <v>809</v>
      </c>
      <c r="Z1574" s="12">
        <v>23</v>
      </c>
      <c r="AA1574" s="13" t="s">
        <v>808</v>
      </c>
    </row>
    <row r="1575" spans="1:27">
      <c r="A1575" s="8" t="s">
        <v>822</v>
      </c>
      <c r="C1575" s="8" t="s">
        <v>811</v>
      </c>
      <c r="J1575" s="20">
        <v>12.3</v>
      </c>
      <c r="L1575" s="8">
        <v>20.6</v>
      </c>
      <c r="V1575" s="10" t="s">
        <v>806</v>
      </c>
      <c r="W1575" s="10">
        <v>1976</v>
      </c>
      <c r="X1575" s="10" t="s">
        <v>807</v>
      </c>
      <c r="Y1575" s="10" t="s">
        <v>809</v>
      </c>
      <c r="Z1575" s="12">
        <v>23</v>
      </c>
      <c r="AA1575" s="13" t="s">
        <v>808</v>
      </c>
    </row>
    <row r="1576" spans="1:27">
      <c r="A1576" s="8" t="s">
        <v>810</v>
      </c>
      <c r="C1576" s="8" t="s">
        <v>811</v>
      </c>
      <c r="J1576" s="20">
        <v>16.5</v>
      </c>
      <c r="L1576" s="8">
        <v>23.1</v>
      </c>
      <c r="V1576" s="10" t="s">
        <v>806</v>
      </c>
      <c r="W1576" s="10">
        <v>1976</v>
      </c>
      <c r="X1576" s="10" t="s">
        <v>807</v>
      </c>
      <c r="Y1576" s="10" t="s">
        <v>809</v>
      </c>
      <c r="Z1576" s="12">
        <v>23</v>
      </c>
      <c r="AA1576" s="13" t="s">
        <v>808</v>
      </c>
    </row>
    <row r="1577" spans="1:27">
      <c r="A1577" s="8" t="s">
        <v>824</v>
      </c>
      <c r="C1577" s="8" t="s">
        <v>811</v>
      </c>
      <c r="J1577" s="20">
        <v>9.4</v>
      </c>
      <c r="L1577" s="8">
        <v>27</v>
      </c>
      <c r="V1577" s="10" t="s">
        <v>806</v>
      </c>
      <c r="W1577" s="10">
        <v>1976</v>
      </c>
      <c r="X1577" s="10" t="s">
        <v>807</v>
      </c>
      <c r="Y1577" s="10" t="s">
        <v>809</v>
      </c>
      <c r="Z1577" s="12">
        <v>23</v>
      </c>
      <c r="AA1577" s="13" t="s">
        <v>808</v>
      </c>
    </row>
    <row r="1578" spans="1:27">
      <c r="A1578" s="8" t="s">
        <v>826</v>
      </c>
      <c r="C1578" s="8" t="s">
        <v>811</v>
      </c>
      <c r="J1578" s="20">
        <v>5.2</v>
      </c>
      <c r="L1578" s="8">
        <v>26.5</v>
      </c>
      <c r="V1578" s="10" t="s">
        <v>806</v>
      </c>
      <c r="W1578" s="10">
        <v>1976</v>
      </c>
      <c r="X1578" s="10" t="s">
        <v>807</v>
      </c>
      <c r="Y1578" s="10" t="s">
        <v>809</v>
      </c>
      <c r="Z1578" s="12">
        <v>23</v>
      </c>
      <c r="AA1578" s="13" t="s">
        <v>808</v>
      </c>
    </row>
    <row r="1579" spans="1:27">
      <c r="A1579" s="8" t="s">
        <v>827</v>
      </c>
      <c r="C1579" s="8" t="s">
        <v>77</v>
      </c>
      <c r="J1579" s="20">
        <v>16.3</v>
      </c>
      <c r="L1579" s="8">
        <v>22.5</v>
      </c>
      <c r="V1579" s="10" t="s">
        <v>806</v>
      </c>
      <c r="W1579" s="10">
        <v>1976</v>
      </c>
      <c r="X1579" s="10" t="s">
        <v>807</v>
      </c>
      <c r="Y1579" s="10" t="s">
        <v>809</v>
      </c>
      <c r="Z1579" s="12">
        <v>23</v>
      </c>
      <c r="AA1579" s="13" t="s">
        <v>808</v>
      </c>
    </row>
    <row r="1580" spans="1:27">
      <c r="A1580" s="8" t="s">
        <v>827</v>
      </c>
      <c r="C1580" s="8" t="s">
        <v>828</v>
      </c>
      <c r="J1580" s="20">
        <v>17</v>
      </c>
      <c r="L1580" s="8">
        <v>21.7</v>
      </c>
      <c r="V1580" s="10" t="s">
        <v>806</v>
      </c>
      <c r="W1580" s="10">
        <v>1976</v>
      </c>
      <c r="X1580" s="10" t="s">
        <v>807</v>
      </c>
      <c r="Y1580" s="10" t="s">
        <v>809</v>
      </c>
      <c r="Z1580" s="12">
        <v>23</v>
      </c>
      <c r="AA1580" s="13" t="s">
        <v>808</v>
      </c>
    </row>
    <row r="1581" spans="1:27">
      <c r="A1581" s="8" t="s">
        <v>827</v>
      </c>
      <c r="C1581" s="8" t="s">
        <v>137</v>
      </c>
      <c r="J1581" s="20">
        <v>16.899999999999999</v>
      </c>
      <c r="L1581" s="8">
        <v>22.1</v>
      </c>
      <c r="V1581" s="10" t="s">
        <v>806</v>
      </c>
      <c r="W1581" s="10">
        <v>1976</v>
      </c>
      <c r="X1581" s="10" t="s">
        <v>807</v>
      </c>
      <c r="Y1581" s="10" t="s">
        <v>809</v>
      </c>
      <c r="Z1581" s="12">
        <v>23</v>
      </c>
      <c r="AA1581" s="13" t="s">
        <v>808</v>
      </c>
    </row>
    <row r="1582" spans="1:27">
      <c r="A1582" s="8" t="s">
        <v>827</v>
      </c>
      <c r="C1582" s="8" t="s">
        <v>74</v>
      </c>
      <c r="J1582" s="20">
        <v>16.7</v>
      </c>
      <c r="L1582" s="8">
        <v>22.1</v>
      </c>
      <c r="V1582" s="10" t="s">
        <v>806</v>
      </c>
      <c r="W1582" s="10">
        <v>1976</v>
      </c>
      <c r="X1582" s="10" t="s">
        <v>807</v>
      </c>
      <c r="Y1582" s="10" t="s">
        <v>809</v>
      </c>
      <c r="Z1582" s="12">
        <v>23</v>
      </c>
      <c r="AA1582" s="13" t="s">
        <v>808</v>
      </c>
    </row>
    <row r="1583" spans="1:27">
      <c r="A1583" s="8" t="s">
        <v>827</v>
      </c>
      <c r="C1583" s="8" t="s">
        <v>829</v>
      </c>
      <c r="J1583" s="20">
        <v>17.3</v>
      </c>
      <c r="L1583" s="8">
        <v>20.9</v>
      </c>
      <c r="V1583" s="10" t="s">
        <v>806</v>
      </c>
      <c r="W1583" s="10">
        <v>1976</v>
      </c>
      <c r="X1583" s="10" t="s">
        <v>807</v>
      </c>
      <c r="Y1583" s="10" t="s">
        <v>809</v>
      </c>
      <c r="Z1583" s="12">
        <v>23</v>
      </c>
      <c r="AA1583" s="13" t="s">
        <v>808</v>
      </c>
    </row>
    <row r="1584" spans="1:27">
      <c r="A1584" s="8" t="s">
        <v>827</v>
      </c>
      <c r="C1584" s="8" t="s">
        <v>830</v>
      </c>
      <c r="J1584" s="20">
        <v>17.2</v>
      </c>
      <c r="L1584" s="8">
        <v>20.399999999999999</v>
      </c>
      <c r="V1584" s="10" t="s">
        <v>806</v>
      </c>
      <c r="W1584" s="10">
        <v>1976</v>
      </c>
      <c r="X1584" s="10" t="s">
        <v>807</v>
      </c>
      <c r="Y1584" s="10" t="s">
        <v>809</v>
      </c>
      <c r="Z1584" s="12">
        <v>23</v>
      </c>
      <c r="AA1584" s="13" t="s">
        <v>808</v>
      </c>
    </row>
    <row r="1585" spans="1:27">
      <c r="A1585" s="8" t="s">
        <v>831</v>
      </c>
      <c r="C1585" s="8" t="s">
        <v>77</v>
      </c>
      <c r="J1585" s="20">
        <v>8.5</v>
      </c>
      <c r="L1585" s="8">
        <v>30.2</v>
      </c>
      <c r="V1585" s="10" t="s">
        <v>806</v>
      </c>
      <c r="W1585" s="10">
        <v>1976</v>
      </c>
      <c r="X1585" s="10" t="s">
        <v>807</v>
      </c>
      <c r="Y1585" s="10" t="s">
        <v>809</v>
      </c>
      <c r="Z1585" s="12">
        <v>23</v>
      </c>
      <c r="AA1585" s="13" t="s">
        <v>808</v>
      </c>
    </row>
    <row r="1586" spans="1:27">
      <c r="A1586" s="8" t="s">
        <v>831</v>
      </c>
      <c r="C1586" s="8" t="s">
        <v>828</v>
      </c>
      <c r="J1586" s="20">
        <v>7.8</v>
      </c>
      <c r="L1586" s="8">
        <v>29.6</v>
      </c>
      <c r="V1586" s="10" t="s">
        <v>806</v>
      </c>
      <c r="W1586" s="10">
        <v>1976</v>
      </c>
      <c r="X1586" s="10" t="s">
        <v>807</v>
      </c>
      <c r="Y1586" s="10" t="s">
        <v>809</v>
      </c>
      <c r="Z1586" s="12">
        <v>23</v>
      </c>
      <c r="AA1586" s="13" t="s">
        <v>808</v>
      </c>
    </row>
    <row r="1587" spans="1:27">
      <c r="A1587" s="8" t="s">
        <v>831</v>
      </c>
      <c r="C1587" s="8" t="s">
        <v>137</v>
      </c>
      <c r="J1587" s="20">
        <v>7.5</v>
      </c>
      <c r="L1587" s="8">
        <v>29</v>
      </c>
      <c r="V1587" s="10" t="s">
        <v>806</v>
      </c>
      <c r="W1587" s="10">
        <v>1976</v>
      </c>
      <c r="X1587" s="10" t="s">
        <v>807</v>
      </c>
      <c r="Y1587" s="10" t="s">
        <v>809</v>
      </c>
      <c r="Z1587" s="12">
        <v>23</v>
      </c>
      <c r="AA1587" s="13" t="s">
        <v>808</v>
      </c>
    </row>
    <row r="1588" spans="1:27">
      <c r="A1588" s="8" t="s">
        <v>831</v>
      </c>
      <c r="C1588" s="8" t="s">
        <v>74</v>
      </c>
      <c r="J1588" s="20">
        <v>7.4</v>
      </c>
      <c r="L1588" s="8">
        <v>28.6</v>
      </c>
      <c r="V1588" s="10" t="s">
        <v>806</v>
      </c>
      <c r="W1588" s="10">
        <v>1976</v>
      </c>
      <c r="X1588" s="10" t="s">
        <v>807</v>
      </c>
      <c r="Y1588" s="10" t="s">
        <v>809</v>
      </c>
      <c r="Z1588" s="12">
        <v>23</v>
      </c>
      <c r="AA1588" s="13" t="s">
        <v>808</v>
      </c>
    </row>
    <row r="1589" spans="1:27">
      <c r="A1589" s="8" t="s">
        <v>831</v>
      </c>
      <c r="C1589" s="8" t="s">
        <v>829</v>
      </c>
      <c r="J1589" s="20">
        <v>7</v>
      </c>
      <c r="L1589" s="8">
        <v>28.5</v>
      </c>
      <c r="V1589" s="10" t="s">
        <v>806</v>
      </c>
      <c r="W1589" s="10">
        <v>1976</v>
      </c>
      <c r="X1589" s="10" t="s">
        <v>807</v>
      </c>
      <c r="Y1589" s="10" t="s">
        <v>809</v>
      </c>
      <c r="Z1589" s="12">
        <v>23</v>
      </c>
      <c r="AA1589" s="13" t="s">
        <v>808</v>
      </c>
    </row>
    <row r="1590" spans="1:27">
      <c r="A1590" s="8" t="s">
        <v>831</v>
      </c>
      <c r="C1590" s="8" t="s">
        <v>830</v>
      </c>
      <c r="J1590" s="20">
        <v>7.3</v>
      </c>
      <c r="L1590" s="8">
        <v>27</v>
      </c>
      <c r="V1590" s="10" t="s">
        <v>806</v>
      </c>
      <c r="W1590" s="10">
        <v>1976</v>
      </c>
      <c r="X1590" s="10" t="s">
        <v>807</v>
      </c>
      <c r="Y1590" s="10" t="s">
        <v>809</v>
      </c>
      <c r="Z1590" s="12">
        <v>23</v>
      </c>
      <c r="AA1590" s="13" t="s">
        <v>808</v>
      </c>
    </row>
    <row r="1591" spans="1:27">
      <c r="A1591" s="8" t="s">
        <v>832</v>
      </c>
      <c r="C1591" s="25" t="s">
        <v>77</v>
      </c>
      <c r="J1591" s="20">
        <v>1.8</v>
      </c>
      <c r="L1591" s="8">
        <v>25.9</v>
      </c>
      <c r="V1591" s="10" t="s">
        <v>806</v>
      </c>
      <c r="W1591" s="10">
        <v>1976</v>
      </c>
      <c r="X1591" s="10" t="s">
        <v>807</v>
      </c>
      <c r="Y1591" s="10" t="s">
        <v>809</v>
      </c>
      <c r="Z1591" s="12">
        <v>23</v>
      </c>
      <c r="AA1591" s="13" t="s">
        <v>808</v>
      </c>
    </row>
    <row r="1592" spans="1:27">
      <c r="A1592" s="8" t="s">
        <v>832</v>
      </c>
      <c r="C1592" s="25" t="s">
        <v>828</v>
      </c>
      <c r="J1592" s="20">
        <v>2.5</v>
      </c>
      <c r="L1592" s="8">
        <v>27.8</v>
      </c>
      <c r="V1592" s="10" t="s">
        <v>806</v>
      </c>
      <c r="W1592" s="10">
        <v>1976</v>
      </c>
      <c r="X1592" s="10" t="s">
        <v>807</v>
      </c>
      <c r="Y1592" s="10" t="s">
        <v>809</v>
      </c>
      <c r="Z1592" s="12">
        <v>23</v>
      </c>
      <c r="AA1592" s="13" t="s">
        <v>808</v>
      </c>
    </row>
    <row r="1593" spans="1:27">
      <c r="A1593" s="8" t="s">
        <v>832</v>
      </c>
      <c r="C1593" s="25" t="s">
        <v>137</v>
      </c>
      <c r="J1593" s="20">
        <v>1.9</v>
      </c>
      <c r="L1593" s="8">
        <v>28</v>
      </c>
      <c r="V1593" s="10" t="s">
        <v>806</v>
      </c>
      <c r="W1593" s="10">
        <v>1976</v>
      </c>
      <c r="X1593" s="10" t="s">
        <v>807</v>
      </c>
      <c r="Y1593" s="10" t="s">
        <v>809</v>
      </c>
      <c r="Z1593" s="12">
        <v>23</v>
      </c>
      <c r="AA1593" s="13" t="s">
        <v>808</v>
      </c>
    </row>
    <row r="1594" spans="1:27">
      <c r="A1594" s="8" t="s">
        <v>832</v>
      </c>
      <c r="C1594" s="25" t="s">
        <v>74</v>
      </c>
      <c r="J1594" s="20">
        <v>2.2999999999999998</v>
      </c>
      <c r="L1594" s="8">
        <v>28.1</v>
      </c>
      <c r="V1594" s="10" t="s">
        <v>806</v>
      </c>
      <c r="W1594" s="10">
        <v>1976</v>
      </c>
      <c r="X1594" s="10" t="s">
        <v>807</v>
      </c>
      <c r="Y1594" s="10" t="s">
        <v>809</v>
      </c>
      <c r="Z1594" s="12">
        <v>23</v>
      </c>
      <c r="AA1594" s="13" t="s">
        <v>808</v>
      </c>
    </row>
    <row r="1595" spans="1:27">
      <c r="A1595" s="8" t="s">
        <v>832</v>
      </c>
      <c r="C1595" s="25" t="s">
        <v>829</v>
      </c>
      <c r="J1595" s="20">
        <v>2.2999999999999998</v>
      </c>
      <c r="L1595" s="8">
        <v>28.2</v>
      </c>
      <c r="V1595" s="10" t="s">
        <v>806</v>
      </c>
      <c r="W1595" s="10">
        <v>1976</v>
      </c>
      <c r="X1595" s="10" t="s">
        <v>807</v>
      </c>
      <c r="Y1595" s="10" t="s">
        <v>809</v>
      </c>
      <c r="Z1595" s="12">
        <v>23</v>
      </c>
      <c r="AA1595" s="13" t="s">
        <v>808</v>
      </c>
    </row>
    <row r="1596" spans="1:27">
      <c r="A1596" s="8" t="s">
        <v>832</v>
      </c>
      <c r="C1596" s="25" t="s">
        <v>830</v>
      </c>
      <c r="J1596" s="20">
        <v>2.5</v>
      </c>
      <c r="L1596" s="8">
        <v>27.3</v>
      </c>
      <c r="V1596" s="10" t="s">
        <v>806</v>
      </c>
      <c r="W1596" s="10">
        <v>1976</v>
      </c>
      <c r="X1596" s="10" t="s">
        <v>807</v>
      </c>
      <c r="Y1596" s="10" t="s">
        <v>809</v>
      </c>
      <c r="Z1596" s="12">
        <v>23</v>
      </c>
      <c r="AA1596" s="13" t="s">
        <v>808</v>
      </c>
    </row>
    <row r="1597" spans="1:27">
      <c r="A1597" s="8" t="s">
        <v>833</v>
      </c>
      <c r="C1597" s="25" t="s">
        <v>77</v>
      </c>
      <c r="J1597" s="20">
        <v>3.1</v>
      </c>
      <c r="L1597" s="8">
        <v>25.9</v>
      </c>
      <c r="V1597" s="10" t="s">
        <v>806</v>
      </c>
      <c r="W1597" s="10">
        <v>1976</v>
      </c>
      <c r="X1597" s="10" t="s">
        <v>807</v>
      </c>
      <c r="Y1597" s="10" t="s">
        <v>809</v>
      </c>
      <c r="Z1597" s="12">
        <v>23</v>
      </c>
      <c r="AA1597" s="13" t="s">
        <v>808</v>
      </c>
    </row>
    <row r="1598" spans="1:27">
      <c r="A1598" s="8" t="s">
        <v>833</v>
      </c>
      <c r="C1598" s="25" t="s">
        <v>828</v>
      </c>
      <c r="J1598" s="20">
        <v>3.6</v>
      </c>
      <c r="L1598" s="8">
        <v>26.2</v>
      </c>
      <c r="V1598" s="10" t="s">
        <v>806</v>
      </c>
      <c r="W1598" s="10">
        <v>1976</v>
      </c>
      <c r="X1598" s="10" t="s">
        <v>807</v>
      </c>
      <c r="Y1598" s="10" t="s">
        <v>809</v>
      </c>
      <c r="Z1598" s="12">
        <v>23</v>
      </c>
      <c r="AA1598" s="13" t="s">
        <v>808</v>
      </c>
    </row>
    <row r="1599" spans="1:27">
      <c r="A1599" s="8" t="s">
        <v>833</v>
      </c>
      <c r="C1599" s="25" t="s">
        <v>137</v>
      </c>
      <c r="J1599" s="20">
        <v>3</v>
      </c>
      <c r="L1599" s="8">
        <v>26.2</v>
      </c>
      <c r="V1599" s="10" t="s">
        <v>806</v>
      </c>
      <c r="W1599" s="10">
        <v>1976</v>
      </c>
      <c r="X1599" s="10" t="s">
        <v>807</v>
      </c>
      <c r="Y1599" s="10" t="s">
        <v>809</v>
      </c>
      <c r="Z1599" s="12">
        <v>23</v>
      </c>
      <c r="AA1599" s="13" t="s">
        <v>808</v>
      </c>
    </row>
    <row r="1600" spans="1:27">
      <c r="A1600" s="8" t="s">
        <v>833</v>
      </c>
      <c r="C1600" s="25" t="s">
        <v>74</v>
      </c>
      <c r="J1600" s="20">
        <v>3</v>
      </c>
      <c r="L1600" s="8">
        <v>25.9</v>
      </c>
      <c r="V1600" s="10" t="s">
        <v>806</v>
      </c>
      <c r="W1600" s="10">
        <v>1976</v>
      </c>
      <c r="X1600" s="10" t="s">
        <v>807</v>
      </c>
      <c r="Y1600" s="10" t="s">
        <v>809</v>
      </c>
      <c r="Z1600" s="12">
        <v>23</v>
      </c>
      <c r="AA1600" s="13" t="s">
        <v>808</v>
      </c>
    </row>
    <row r="1601" spans="1:27">
      <c r="A1601" s="8" t="s">
        <v>833</v>
      </c>
      <c r="C1601" s="25" t="s">
        <v>829</v>
      </c>
      <c r="J1601" s="20">
        <v>3</v>
      </c>
      <c r="L1601" s="8">
        <v>26</v>
      </c>
      <c r="V1601" s="10" t="s">
        <v>806</v>
      </c>
      <c r="W1601" s="10">
        <v>1976</v>
      </c>
      <c r="X1601" s="10" t="s">
        <v>807</v>
      </c>
      <c r="Y1601" s="10" t="s">
        <v>809</v>
      </c>
      <c r="Z1601" s="12">
        <v>23</v>
      </c>
      <c r="AA1601" s="13" t="s">
        <v>808</v>
      </c>
    </row>
    <row r="1602" spans="1:27">
      <c r="A1602" s="8" t="s">
        <v>833</v>
      </c>
      <c r="C1602" s="25" t="s">
        <v>830</v>
      </c>
      <c r="J1602" s="20">
        <v>3.5</v>
      </c>
      <c r="L1602" s="8">
        <v>26</v>
      </c>
      <c r="V1602" s="10" t="s">
        <v>806</v>
      </c>
      <c r="W1602" s="10">
        <v>1976</v>
      </c>
      <c r="X1602" s="10" t="s">
        <v>807</v>
      </c>
      <c r="Y1602" s="10" t="s">
        <v>809</v>
      </c>
      <c r="Z1602" s="12">
        <v>23</v>
      </c>
      <c r="AA1602" s="13" t="s">
        <v>808</v>
      </c>
    </row>
    <row r="1603" spans="1:27">
      <c r="A1603" s="8" t="s">
        <v>824</v>
      </c>
      <c r="C1603" s="25" t="s">
        <v>77</v>
      </c>
      <c r="J1603" s="20">
        <v>8.6</v>
      </c>
      <c r="L1603" s="8">
        <v>25.5</v>
      </c>
      <c r="V1603" s="10" t="s">
        <v>806</v>
      </c>
      <c r="W1603" s="10">
        <v>1976</v>
      </c>
      <c r="X1603" s="10" t="s">
        <v>807</v>
      </c>
      <c r="Y1603" s="10" t="s">
        <v>809</v>
      </c>
      <c r="Z1603" s="12">
        <v>23</v>
      </c>
      <c r="AA1603" s="13" t="s">
        <v>808</v>
      </c>
    </row>
    <row r="1604" spans="1:27">
      <c r="A1604" s="8" t="s">
        <v>824</v>
      </c>
      <c r="C1604" s="25" t="s">
        <v>828</v>
      </c>
      <c r="J1604" s="20">
        <v>8.3000000000000007</v>
      </c>
      <c r="L1604" s="8">
        <v>26.2</v>
      </c>
      <c r="V1604" s="10" t="s">
        <v>806</v>
      </c>
      <c r="W1604" s="10">
        <v>1976</v>
      </c>
      <c r="X1604" s="10" t="s">
        <v>807</v>
      </c>
      <c r="Y1604" s="10" t="s">
        <v>809</v>
      </c>
      <c r="Z1604" s="12">
        <v>23</v>
      </c>
      <c r="AA1604" s="13" t="s">
        <v>808</v>
      </c>
    </row>
    <row r="1605" spans="1:27">
      <c r="A1605" s="8" t="s">
        <v>824</v>
      </c>
      <c r="C1605" s="25" t="s">
        <v>137</v>
      </c>
      <c r="J1605" s="20">
        <v>9.4</v>
      </c>
      <c r="L1605" s="8">
        <v>27</v>
      </c>
      <c r="V1605" s="10" t="s">
        <v>806</v>
      </c>
      <c r="W1605" s="10">
        <v>1976</v>
      </c>
      <c r="X1605" s="10" t="s">
        <v>807</v>
      </c>
      <c r="Y1605" s="10" t="s">
        <v>809</v>
      </c>
      <c r="Z1605" s="12">
        <v>23</v>
      </c>
      <c r="AA1605" s="13" t="s">
        <v>808</v>
      </c>
    </row>
    <row r="1606" spans="1:27">
      <c r="A1606" s="8" t="s">
        <v>824</v>
      </c>
      <c r="C1606" s="25" t="s">
        <v>74</v>
      </c>
      <c r="J1606" s="20">
        <v>9.4</v>
      </c>
      <c r="L1606" s="8">
        <v>23</v>
      </c>
      <c r="V1606" s="10" t="s">
        <v>806</v>
      </c>
      <c r="W1606" s="10">
        <v>1976</v>
      </c>
      <c r="X1606" s="10" t="s">
        <v>807</v>
      </c>
      <c r="Y1606" s="10" t="s">
        <v>809</v>
      </c>
      <c r="Z1606" s="12">
        <v>23</v>
      </c>
      <c r="AA1606" s="13" t="s">
        <v>808</v>
      </c>
    </row>
    <row r="1607" spans="1:27">
      <c r="A1607" s="8" t="s">
        <v>824</v>
      </c>
      <c r="C1607" s="25" t="s">
        <v>829</v>
      </c>
      <c r="J1607" s="20">
        <v>9.4</v>
      </c>
      <c r="L1607" s="8">
        <v>26.4</v>
      </c>
      <c r="V1607" s="10" t="s">
        <v>806</v>
      </c>
      <c r="W1607" s="10">
        <v>1976</v>
      </c>
      <c r="X1607" s="10" t="s">
        <v>807</v>
      </c>
      <c r="Y1607" s="10" t="s">
        <v>809</v>
      </c>
      <c r="Z1607" s="12">
        <v>23</v>
      </c>
      <c r="AA1607" s="13" t="s">
        <v>808</v>
      </c>
    </row>
    <row r="1608" spans="1:27">
      <c r="A1608" s="8" t="s">
        <v>824</v>
      </c>
      <c r="C1608" s="25" t="s">
        <v>830</v>
      </c>
      <c r="J1608" s="20">
        <v>10.8</v>
      </c>
      <c r="L1608" s="8">
        <v>11.6</v>
      </c>
      <c r="V1608" s="10" t="s">
        <v>806</v>
      </c>
      <c r="W1608" s="10">
        <v>1976</v>
      </c>
      <c r="X1608" s="10" t="s">
        <v>807</v>
      </c>
      <c r="Y1608" s="10" t="s">
        <v>809</v>
      </c>
      <c r="Z1608" s="12">
        <v>23</v>
      </c>
      <c r="AA1608" s="13" t="s">
        <v>808</v>
      </c>
    </row>
    <row r="1609" spans="1:27">
      <c r="A1609" s="8" t="s">
        <v>834</v>
      </c>
      <c r="C1609" s="25" t="s">
        <v>77</v>
      </c>
      <c r="J1609" s="20">
        <v>18.2</v>
      </c>
      <c r="L1609" s="8">
        <v>19.3</v>
      </c>
      <c r="V1609" s="10" t="s">
        <v>806</v>
      </c>
      <c r="W1609" s="10">
        <v>1976</v>
      </c>
      <c r="X1609" s="10" t="s">
        <v>807</v>
      </c>
      <c r="Y1609" s="10" t="s">
        <v>809</v>
      </c>
      <c r="Z1609" s="12">
        <v>23</v>
      </c>
      <c r="AA1609" s="13" t="s">
        <v>808</v>
      </c>
    </row>
    <row r="1610" spans="1:27">
      <c r="A1610" s="8" t="s">
        <v>834</v>
      </c>
      <c r="C1610" s="25" t="s">
        <v>828</v>
      </c>
      <c r="J1610" s="20">
        <v>17.600000000000001</v>
      </c>
      <c r="L1610" s="8">
        <v>21.4</v>
      </c>
      <c r="V1610" s="10" t="s">
        <v>806</v>
      </c>
      <c r="W1610" s="10">
        <v>1976</v>
      </c>
      <c r="X1610" s="10" t="s">
        <v>807</v>
      </c>
      <c r="Y1610" s="10" t="s">
        <v>809</v>
      </c>
      <c r="Z1610" s="12">
        <v>23</v>
      </c>
      <c r="AA1610" s="13" t="s">
        <v>808</v>
      </c>
    </row>
    <row r="1611" spans="1:27">
      <c r="A1611" s="8" t="s">
        <v>834</v>
      </c>
      <c r="C1611" s="25" t="s">
        <v>137</v>
      </c>
      <c r="J1611" s="20">
        <v>19.5</v>
      </c>
      <c r="L1611" s="8">
        <v>22.6</v>
      </c>
      <c r="V1611" s="10" t="s">
        <v>806</v>
      </c>
      <c r="W1611" s="10">
        <v>1976</v>
      </c>
      <c r="X1611" s="10" t="s">
        <v>807</v>
      </c>
      <c r="Y1611" s="10" t="s">
        <v>809</v>
      </c>
      <c r="Z1611" s="12">
        <v>23</v>
      </c>
      <c r="AA1611" s="13" t="s">
        <v>808</v>
      </c>
    </row>
    <row r="1612" spans="1:27">
      <c r="A1612" s="8" t="s">
        <v>834</v>
      </c>
      <c r="C1612" s="25" t="s">
        <v>74</v>
      </c>
      <c r="J1612" s="20">
        <v>20.5</v>
      </c>
      <c r="L1612" s="8">
        <v>22.7</v>
      </c>
      <c r="V1612" s="10" t="s">
        <v>806</v>
      </c>
      <c r="W1612" s="10">
        <v>1976</v>
      </c>
      <c r="X1612" s="10" t="s">
        <v>807</v>
      </c>
      <c r="Y1612" s="10" t="s">
        <v>809</v>
      </c>
      <c r="Z1612" s="12">
        <v>23</v>
      </c>
      <c r="AA1612" s="13" t="s">
        <v>808</v>
      </c>
    </row>
    <row r="1613" spans="1:27">
      <c r="A1613" s="8" t="s">
        <v>834</v>
      </c>
      <c r="C1613" s="25" t="s">
        <v>829</v>
      </c>
      <c r="J1613" s="20">
        <v>20.7</v>
      </c>
      <c r="L1613" s="8">
        <v>22.6</v>
      </c>
      <c r="V1613" s="10" t="s">
        <v>806</v>
      </c>
      <c r="W1613" s="10">
        <v>1976</v>
      </c>
      <c r="X1613" s="10" t="s">
        <v>807</v>
      </c>
      <c r="Y1613" s="10" t="s">
        <v>809</v>
      </c>
      <c r="Z1613" s="12">
        <v>23</v>
      </c>
      <c r="AA1613" s="13" t="s">
        <v>808</v>
      </c>
    </row>
    <row r="1614" spans="1:27">
      <c r="A1614" s="8" t="s">
        <v>834</v>
      </c>
      <c r="C1614" s="25" t="s">
        <v>830</v>
      </c>
      <c r="J1614" s="20">
        <v>21.5</v>
      </c>
      <c r="L1614" s="8">
        <v>21.5</v>
      </c>
      <c r="V1614" s="10" t="s">
        <v>806</v>
      </c>
      <c r="W1614" s="10">
        <v>1976</v>
      </c>
      <c r="X1614" s="10" t="s">
        <v>807</v>
      </c>
      <c r="Y1614" s="10" t="s">
        <v>809</v>
      </c>
      <c r="Z1614" s="12">
        <v>23</v>
      </c>
      <c r="AA1614" s="13" t="s">
        <v>808</v>
      </c>
    </row>
    <row r="1615" spans="1:27">
      <c r="A1615" s="8" t="s">
        <v>835</v>
      </c>
      <c r="C1615" s="25" t="s">
        <v>77</v>
      </c>
      <c r="J1615" s="20">
        <v>18.5</v>
      </c>
      <c r="L1615" s="8">
        <v>23.6</v>
      </c>
      <c r="V1615" s="10" t="s">
        <v>806</v>
      </c>
      <c r="W1615" s="10">
        <v>1976</v>
      </c>
      <c r="X1615" s="10" t="s">
        <v>807</v>
      </c>
      <c r="Y1615" s="10" t="s">
        <v>809</v>
      </c>
      <c r="Z1615" s="12">
        <v>23</v>
      </c>
      <c r="AA1615" s="13" t="s">
        <v>808</v>
      </c>
    </row>
    <row r="1616" spans="1:27">
      <c r="A1616" s="8" t="s">
        <v>835</v>
      </c>
      <c r="C1616" s="25" t="s">
        <v>828</v>
      </c>
      <c r="J1616" s="20">
        <v>18.7</v>
      </c>
      <c r="L1616" s="8">
        <v>22.9</v>
      </c>
      <c r="V1616" s="10" t="s">
        <v>806</v>
      </c>
      <c r="W1616" s="10">
        <v>1976</v>
      </c>
      <c r="X1616" s="10" t="s">
        <v>807</v>
      </c>
      <c r="Y1616" s="10" t="s">
        <v>809</v>
      </c>
      <c r="Z1616" s="12">
        <v>23</v>
      </c>
      <c r="AA1616" s="13" t="s">
        <v>808</v>
      </c>
    </row>
    <row r="1617" spans="1:27">
      <c r="A1617" s="8" t="s">
        <v>835</v>
      </c>
      <c r="C1617" s="25" t="s">
        <v>137</v>
      </c>
      <c r="J1617" s="20">
        <v>20.5</v>
      </c>
      <c r="L1617" s="8">
        <v>22.1</v>
      </c>
      <c r="V1617" s="10" t="s">
        <v>806</v>
      </c>
      <c r="W1617" s="10">
        <v>1976</v>
      </c>
      <c r="X1617" s="10" t="s">
        <v>807</v>
      </c>
      <c r="Y1617" s="10" t="s">
        <v>809</v>
      </c>
      <c r="Z1617" s="12">
        <v>23</v>
      </c>
      <c r="AA1617" s="13" t="s">
        <v>808</v>
      </c>
    </row>
    <row r="1618" spans="1:27">
      <c r="A1618" s="8" t="s">
        <v>835</v>
      </c>
      <c r="C1618" s="25" t="s">
        <v>74</v>
      </c>
      <c r="J1618" s="20">
        <v>20.5</v>
      </c>
      <c r="L1618" s="8">
        <v>21.7</v>
      </c>
      <c r="V1618" s="10" t="s">
        <v>806</v>
      </c>
      <c r="W1618" s="10">
        <v>1976</v>
      </c>
      <c r="X1618" s="10" t="s">
        <v>807</v>
      </c>
      <c r="Y1618" s="10" t="s">
        <v>809</v>
      </c>
      <c r="Z1618" s="12">
        <v>23</v>
      </c>
      <c r="AA1618" s="13" t="s">
        <v>808</v>
      </c>
    </row>
    <row r="1619" spans="1:27">
      <c r="A1619" s="8" t="s">
        <v>835</v>
      </c>
      <c r="C1619" s="25" t="s">
        <v>829</v>
      </c>
      <c r="J1619" s="20">
        <v>20.5</v>
      </c>
      <c r="L1619" s="8">
        <v>22.1</v>
      </c>
      <c r="V1619" s="10" t="s">
        <v>806</v>
      </c>
      <c r="W1619" s="10">
        <v>1976</v>
      </c>
      <c r="X1619" s="10" t="s">
        <v>807</v>
      </c>
      <c r="Y1619" s="10" t="s">
        <v>809</v>
      </c>
      <c r="Z1619" s="12">
        <v>23</v>
      </c>
      <c r="AA1619" s="13" t="s">
        <v>808</v>
      </c>
    </row>
    <row r="1620" spans="1:27">
      <c r="A1620" s="8" t="s">
        <v>835</v>
      </c>
      <c r="C1620" s="25" t="s">
        <v>830</v>
      </c>
      <c r="J1620" s="20">
        <v>21.5</v>
      </c>
      <c r="L1620" s="8">
        <v>20.9</v>
      </c>
      <c r="V1620" s="10" t="s">
        <v>806</v>
      </c>
      <c r="W1620" s="10">
        <v>1976</v>
      </c>
      <c r="X1620" s="10" t="s">
        <v>807</v>
      </c>
      <c r="Y1620" s="10" t="s">
        <v>809</v>
      </c>
      <c r="Z1620" s="12">
        <v>23</v>
      </c>
      <c r="AA1620" s="13" t="s">
        <v>808</v>
      </c>
    </row>
    <row r="1621" spans="1:27">
      <c r="A1621" s="8" t="s">
        <v>848</v>
      </c>
      <c r="D1621" s="8">
        <v>1</v>
      </c>
      <c r="I1621" s="8" t="s">
        <v>858</v>
      </c>
      <c r="J1621" s="20">
        <v>10.7</v>
      </c>
      <c r="V1621" s="10" t="s">
        <v>844</v>
      </c>
      <c r="W1621" s="10">
        <v>1980</v>
      </c>
      <c r="X1621" s="10" t="s">
        <v>845</v>
      </c>
      <c r="Y1621" s="10" t="s">
        <v>847</v>
      </c>
      <c r="Z1621" s="12">
        <v>25</v>
      </c>
      <c r="AA1621" s="13" t="s">
        <v>846</v>
      </c>
    </row>
    <row r="1622" spans="1:27">
      <c r="A1622" s="8" t="s">
        <v>848</v>
      </c>
      <c r="C1622" s="25" t="s">
        <v>849</v>
      </c>
      <c r="D1622" s="8">
        <v>2</v>
      </c>
      <c r="I1622" s="8" t="s">
        <v>858</v>
      </c>
      <c r="J1622" s="20">
        <v>9.6</v>
      </c>
      <c r="V1622" s="10" t="s">
        <v>844</v>
      </c>
      <c r="W1622" s="10">
        <v>1980</v>
      </c>
      <c r="X1622" s="10" t="s">
        <v>845</v>
      </c>
      <c r="Y1622" s="10" t="s">
        <v>847</v>
      </c>
      <c r="Z1622" s="12">
        <v>25</v>
      </c>
      <c r="AA1622" s="13" t="s">
        <v>846</v>
      </c>
    </row>
    <row r="1623" spans="1:27">
      <c r="A1623" s="8" t="s">
        <v>850</v>
      </c>
      <c r="D1623" s="8">
        <v>1</v>
      </c>
      <c r="I1623" s="8" t="s">
        <v>858</v>
      </c>
      <c r="J1623" s="20">
        <v>2.7</v>
      </c>
      <c r="V1623" s="10" t="s">
        <v>844</v>
      </c>
      <c r="W1623" s="10">
        <v>1980</v>
      </c>
      <c r="X1623" s="10" t="s">
        <v>845</v>
      </c>
      <c r="Y1623" s="10" t="s">
        <v>847</v>
      </c>
      <c r="Z1623" s="12">
        <v>25</v>
      </c>
      <c r="AA1623" s="13" t="s">
        <v>846</v>
      </c>
    </row>
    <row r="1624" spans="1:27">
      <c r="A1624" s="8" t="s">
        <v>850</v>
      </c>
      <c r="C1624" s="25" t="s">
        <v>849</v>
      </c>
      <c r="D1624" s="8">
        <v>2</v>
      </c>
      <c r="I1624" s="8" t="s">
        <v>858</v>
      </c>
      <c r="J1624" s="20">
        <v>3.8</v>
      </c>
      <c r="V1624" s="10" t="s">
        <v>844</v>
      </c>
      <c r="W1624" s="10">
        <v>1980</v>
      </c>
      <c r="X1624" s="10" t="s">
        <v>845</v>
      </c>
      <c r="Y1624" s="10" t="s">
        <v>847</v>
      </c>
      <c r="Z1624" s="12">
        <v>25</v>
      </c>
      <c r="AA1624" s="13" t="s">
        <v>846</v>
      </c>
    </row>
    <row r="1625" spans="1:27">
      <c r="A1625" s="8" t="s">
        <v>851</v>
      </c>
      <c r="D1625" s="8">
        <v>1</v>
      </c>
      <c r="I1625" s="8" t="s">
        <v>858</v>
      </c>
      <c r="J1625" s="20">
        <v>2.5</v>
      </c>
      <c r="V1625" s="10" t="s">
        <v>844</v>
      </c>
      <c r="W1625" s="10">
        <v>1980</v>
      </c>
      <c r="X1625" s="10" t="s">
        <v>845</v>
      </c>
      <c r="Y1625" s="10" t="s">
        <v>847</v>
      </c>
      <c r="Z1625" s="12">
        <v>25</v>
      </c>
      <c r="AA1625" s="13" t="s">
        <v>846</v>
      </c>
    </row>
    <row r="1626" spans="1:27">
      <c r="A1626" s="8" t="s">
        <v>851</v>
      </c>
      <c r="C1626" s="25" t="s">
        <v>849</v>
      </c>
      <c r="D1626" s="8">
        <v>2</v>
      </c>
      <c r="I1626" s="8" t="s">
        <v>858</v>
      </c>
      <c r="J1626" s="20" t="s">
        <v>18</v>
      </c>
      <c r="V1626" s="10" t="s">
        <v>844</v>
      </c>
      <c r="W1626" s="10">
        <v>1980</v>
      </c>
      <c r="X1626" s="10" t="s">
        <v>845</v>
      </c>
      <c r="Y1626" s="10" t="s">
        <v>847</v>
      </c>
      <c r="Z1626" s="12">
        <v>25</v>
      </c>
      <c r="AA1626" s="13" t="s">
        <v>846</v>
      </c>
    </row>
    <row r="1627" spans="1:27">
      <c r="A1627" s="8" t="s">
        <v>852</v>
      </c>
      <c r="D1627" s="8">
        <v>1</v>
      </c>
      <c r="I1627" s="8" t="s">
        <v>858</v>
      </c>
      <c r="J1627" s="20">
        <v>2.2000000000000002</v>
      </c>
      <c r="V1627" s="10" t="s">
        <v>844</v>
      </c>
      <c r="W1627" s="10">
        <v>1980</v>
      </c>
      <c r="X1627" s="10" t="s">
        <v>845</v>
      </c>
      <c r="Y1627" s="10" t="s">
        <v>847</v>
      </c>
      <c r="Z1627" s="12">
        <v>25</v>
      </c>
      <c r="AA1627" s="13" t="s">
        <v>846</v>
      </c>
    </row>
    <row r="1628" spans="1:27">
      <c r="A1628" s="8" t="s">
        <v>852</v>
      </c>
      <c r="C1628" s="25" t="s">
        <v>849</v>
      </c>
      <c r="D1628" s="8">
        <v>2</v>
      </c>
      <c r="I1628" s="8" t="s">
        <v>858</v>
      </c>
      <c r="J1628" s="20">
        <v>2.2000000000000002</v>
      </c>
      <c r="V1628" s="10" t="s">
        <v>844</v>
      </c>
      <c r="W1628" s="10">
        <v>1980</v>
      </c>
      <c r="X1628" s="10" t="s">
        <v>845</v>
      </c>
      <c r="Y1628" s="10" t="s">
        <v>847</v>
      </c>
      <c r="Z1628" s="12">
        <v>25</v>
      </c>
      <c r="AA1628" s="13" t="s">
        <v>846</v>
      </c>
    </row>
    <row r="1629" spans="1:27">
      <c r="A1629" s="8" t="s">
        <v>853</v>
      </c>
      <c r="D1629" s="8">
        <v>1</v>
      </c>
      <c r="I1629" s="8" t="s">
        <v>858</v>
      </c>
      <c r="J1629" s="20">
        <v>5.6</v>
      </c>
      <c r="V1629" s="10" t="s">
        <v>844</v>
      </c>
      <c r="W1629" s="10">
        <v>1980</v>
      </c>
      <c r="X1629" s="10" t="s">
        <v>845</v>
      </c>
      <c r="Y1629" s="10" t="s">
        <v>847</v>
      </c>
      <c r="Z1629" s="12">
        <v>25</v>
      </c>
      <c r="AA1629" s="13" t="s">
        <v>846</v>
      </c>
    </row>
    <row r="1630" spans="1:27">
      <c r="A1630" s="8" t="s">
        <v>853</v>
      </c>
      <c r="C1630" s="25" t="s">
        <v>849</v>
      </c>
      <c r="D1630" s="8">
        <v>2</v>
      </c>
      <c r="I1630" s="8" t="s">
        <v>858</v>
      </c>
      <c r="J1630" s="20">
        <v>5.5</v>
      </c>
      <c r="V1630" s="10" t="s">
        <v>844</v>
      </c>
      <c r="W1630" s="10">
        <v>1980</v>
      </c>
      <c r="X1630" s="10" t="s">
        <v>845</v>
      </c>
      <c r="Y1630" s="10" t="s">
        <v>847</v>
      </c>
      <c r="Z1630" s="12">
        <v>25</v>
      </c>
      <c r="AA1630" s="13" t="s">
        <v>846</v>
      </c>
    </row>
    <row r="1631" spans="1:27">
      <c r="A1631" s="8" t="s">
        <v>854</v>
      </c>
      <c r="D1631" s="8">
        <v>1</v>
      </c>
      <c r="I1631" s="8" t="s">
        <v>858</v>
      </c>
      <c r="J1631" s="20">
        <v>9.5</v>
      </c>
      <c r="V1631" s="10" t="s">
        <v>844</v>
      </c>
      <c r="W1631" s="10">
        <v>1980</v>
      </c>
      <c r="X1631" s="10" t="s">
        <v>845</v>
      </c>
      <c r="Y1631" s="10" t="s">
        <v>847</v>
      </c>
      <c r="Z1631" s="12">
        <v>25</v>
      </c>
      <c r="AA1631" s="13" t="s">
        <v>846</v>
      </c>
    </row>
    <row r="1632" spans="1:27">
      <c r="A1632" s="8" t="s">
        <v>854</v>
      </c>
      <c r="C1632" s="25" t="s">
        <v>849</v>
      </c>
      <c r="D1632" s="8">
        <v>2</v>
      </c>
      <c r="I1632" s="8" t="s">
        <v>858</v>
      </c>
      <c r="J1632" s="20">
        <v>10.4</v>
      </c>
      <c r="V1632" s="10" t="s">
        <v>844</v>
      </c>
      <c r="W1632" s="10">
        <v>1980</v>
      </c>
      <c r="X1632" s="10" t="s">
        <v>845</v>
      </c>
      <c r="Y1632" s="10" t="s">
        <v>847</v>
      </c>
      <c r="Z1632" s="12">
        <v>25</v>
      </c>
      <c r="AA1632" s="13" t="s">
        <v>846</v>
      </c>
    </row>
    <row r="1633" spans="1:28">
      <c r="A1633" s="8" t="s">
        <v>855</v>
      </c>
      <c r="D1633" s="8">
        <v>1</v>
      </c>
      <c r="I1633" s="8" t="s">
        <v>858</v>
      </c>
      <c r="J1633" s="20">
        <v>13.7</v>
      </c>
      <c r="V1633" s="10" t="s">
        <v>844</v>
      </c>
      <c r="W1633" s="10">
        <v>1980</v>
      </c>
      <c r="X1633" s="10" t="s">
        <v>845</v>
      </c>
      <c r="Y1633" s="10" t="s">
        <v>847</v>
      </c>
      <c r="Z1633" s="12">
        <v>25</v>
      </c>
      <c r="AA1633" s="13" t="s">
        <v>846</v>
      </c>
    </row>
    <row r="1634" spans="1:28">
      <c r="A1634" s="8" t="s">
        <v>855</v>
      </c>
      <c r="C1634" s="25" t="s">
        <v>849</v>
      </c>
      <c r="D1634" s="8">
        <v>2</v>
      </c>
      <c r="I1634" s="8" t="s">
        <v>858</v>
      </c>
      <c r="J1634" s="20" t="s">
        <v>18</v>
      </c>
      <c r="V1634" s="10" t="s">
        <v>844</v>
      </c>
      <c r="W1634" s="10">
        <v>1980</v>
      </c>
      <c r="X1634" s="10" t="s">
        <v>845</v>
      </c>
      <c r="Y1634" s="10" t="s">
        <v>847</v>
      </c>
      <c r="Z1634" s="12">
        <v>25</v>
      </c>
      <c r="AA1634" s="13" t="s">
        <v>846</v>
      </c>
    </row>
    <row r="1635" spans="1:28">
      <c r="A1635" s="8" t="s">
        <v>856</v>
      </c>
      <c r="D1635" s="8">
        <v>1</v>
      </c>
      <c r="I1635" s="8" t="s">
        <v>858</v>
      </c>
      <c r="J1635" s="20">
        <v>17</v>
      </c>
      <c r="V1635" s="10" t="s">
        <v>844</v>
      </c>
      <c r="W1635" s="10">
        <v>1980</v>
      </c>
      <c r="X1635" s="10" t="s">
        <v>845</v>
      </c>
      <c r="Y1635" s="10" t="s">
        <v>847</v>
      </c>
      <c r="Z1635" s="12">
        <v>25</v>
      </c>
      <c r="AA1635" s="13" t="s">
        <v>846</v>
      </c>
    </row>
    <row r="1636" spans="1:28">
      <c r="A1636" s="8" t="s">
        <v>856</v>
      </c>
      <c r="C1636" s="25" t="s">
        <v>849</v>
      </c>
      <c r="D1636" s="8">
        <v>2</v>
      </c>
      <c r="I1636" s="8" t="s">
        <v>858</v>
      </c>
      <c r="J1636" s="20">
        <v>15.2</v>
      </c>
      <c r="V1636" s="10" t="s">
        <v>844</v>
      </c>
      <c r="W1636" s="10">
        <v>1980</v>
      </c>
      <c r="X1636" s="10" t="s">
        <v>845</v>
      </c>
      <c r="Y1636" s="10" t="s">
        <v>847</v>
      </c>
      <c r="Z1636" s="12">
        <v>25</v>
      </c>
      <c r="AA1636" s="13" t="s">
        <v>846</v>
      </c>
    </row>
    <row r="1637" spans="1:28">
      <c r="A1637" s="8" t="s">
        <v>857</v>
      </c>
      <c r="D1637" s="8">
        <v>1</v>
      </c>
      <c r="I1637" s="8" t="s">
        <v>858</v>
      </c>
      <c r="J1637" s="20">
        <v>11.3</v>
      </c>
      <c r="V1637" s="10" t="s">
        <v>844</v>
      </c>
      <c r="W1637" s="10">
        <v>1980</v>
      </c>
      <c r="X1637" s="10" t="s">
        <v>845</v>
      </c>
      <c r="Y1637" s="10" t="s">
        <v>847</v>
      </c>
      <c r="Z1637" s="12">
        <v>25</v>
      </c>
      <c r="AA1637" s="13" t="s">
        <v>846</v>
      </c>
    </row>
    <row r="1638" spans="1:28">
      <c r="A1638" s="8" t="s">
        <v>857</v>
      </c>
      <c r="C1638" s="25" t="s">
        <v>849</v>
      </c>
      <c r="D1638" s="8">
        <v>2</v>
      </c>
      <c r="I1638" s="8" t="s">
        <v>858</v>
      </c>
      <c r="J1638" s="20">
        <v>10.7</v>
      </c>
      <c r="V1638" s="10" t="s">
        <v>844</v>
      </c>
      <c r="W1638" s="10">
        <v>1980</v>
      </c>
      <c r="X1638" s="10" t="s">
        <v>845</v>
      </c>
      <c r="Y1638" s="10" t="s">
        <v>847</v>
      </c>
      <c r="Z1638" s="12">
        <v>25</v>
      </c>
      <c r="AA1638" s="13" t="s">
        <v>846</v>
      </c>
    </row>
    <row r="1639" spans="1:28">
      <c r="A1639" s="8" t="s">
        <v>941</v>
      </c>
      <c r="B1639" s="8" t="s">
        <v>943</v>
      </c>
      <c r="C1639" s="8" t="s">
        <v>17</v>
      </c>
      <c r="D1639" s="8" t="s">
        <v>830</v>
      </c>
      <c r="I1639" s="8">
        <v>0.5</v>
      </c>
      <c r="J1639" s="20">
        <v>13</v>
      </c>
      <c r="L1639" s="8">
        <v>15.8</v>
      </c>
      <c r="U1639" s="8" t="s">
        <v>953</v>
      </c>
      <c r="V1639" s="10" t="s">
        <v>951</v>
      </c>
      <c r="W1639" s="10">
        <v>1989</v>
      </c>
      <c r="X1639" s="10" t="s">
        <v>952</v>
      </c>
      <c r="Y1639" s="10"/>
      <c r="Z1639" s="10"/>
      <c r="AA1639" s="10"/>
      <c r="AB1639" s="26" t="s">
        <v>558</v>
      </c>
    </row>
    <row r="1640" spans="1:28">
      <c r="A1640" s="8" t="s">
        <v>941</v>
      </c>
      <c r="B1640" s="8" t="s">
        <v>943</v>
      </c>
      <c r="C1640" s="8" t="s">
        <v>17</v>
      </c>
      <c r="D1640" s="8" t="s">
        <v>830</v>
      </c>
      <c r="I1640" s="8">
        <v>2</v>
      </c>
      <c r="J1640" s="20">
        <v>12.4</v>
      </c>
      <c r="L1640" s="8">
        <v>16.3</v>
      </c>
      <c r="U1640" s="8" t="s">
        <v>953</v>
      </c>
      <c r="V1640" s="10" t="s">
        <v>951</v>
      </c>
      <c r="W1640" s="10">
        <v>1989</v>
      </c>
      <c r="X1640" s="10" t="s">
        <v>952</v>
      </c>
      <c r="Y1640" s="10"/>
      <c r="Z1640" s="10"/>
      <c r="AA1640" s="10"/>
      <c r="AB1640" s="26" t="s">
        <v>558</v>
      </c>
    </row>
    <row r="1641" spans="1:28">
      <c r="A1641" s="8" t="s">
        <v>941</v>
      </c>
      <c r="B1641" s="8" t="s">
        <v>943</v>
      </c>
      <c r="C1641" s="8" t="s">
        <v>17</v>
      </c>
      <c r="D1641" s="8" t="s">
        <v>830</v>
      </c>
      <c r="I1641" s="8">
        <v>4</v>
      </c>
      <c r="J1641" s="20">
        <v>12</v>
      </c>
      <c r="L1641" s="8">
        <v>16.5</v>
      </c>
      <c r="U1641" s="8" t="s">
        <v>953</v>
      </c>
      <c r="V1641" s="10" t="s">
        <v>951</v>
      </c>
      <c r="W1641" s="10">
        <v>1989</v>
      </c>
      <c r="X1641" s="10" t="s">
        <v>952</v>
      </c>
      <c r="Y1641" s="10"/>
      <c r="Z1641" s="10"/>
      <c r="AA1641" s="10"/>
      <c r="AB1641" s="26" t="s">
        <v>558</v>
      </c>
    </row>
    <row r="1642" spans="1:28">
      <c r="A1642" s="8" t="s">
        <v>941</v>
      </c>
      <c r="B1642" s="8" t="s">
        <v>943</v>
      </c>
      <c r="C1642" s="8" t="s">
        <v>17</v>
      </c>
      <c r="D1642" s="8" t="s">
        <v>830</v>
      </c>
      <c r="I1642" s="8">
        <v>6</v>
      </c>
      <c r="J1642" s="20">
        <v>11.9</v>
      </c>
      <c r="L1642" s="8">
        <v>16.8</v>
      </c>
      <c r="U1642" s="8" t="s">
        <v>953</v>
      </c>
      <c r="V1642" s="10" t="s">
        <v>951</v>
      </c>
      <c r="W1642" s="10">
        <v>1989</v>
      </c>
      <c r="X1642" s="10" t="s">
        <v>952</v>
      </c>
      <c r="Y1642" s="10"/>
      <c r="Z1642" s="10"/>
      <c r="AA1642" s="10"/>
      <c r="AB1642" s="26" t="s">
        <v>558</v>
      </c>
    </row>
    <row r="1643" spans="1:28">
      <c r="A1643" s="8" t="s">
        <v>941</v>
      </c>
      <c r="B1643" s="8" t="s">
        <v>943</v>
      </c>
      <c r="C1643" s="8" t="s">
        <v>17</v>
      </c>
      <c r="D1643" s="8" t="s">
        <v>830</v>
      </c>
      <c r="I1643" s="8">
        <v>8</v>
      </c>
      <c r="J1643" s="20">
        <v>11.9</v>
      </c>
      <c r="L1643" s="8">
        <v>17.5</v>
      </c>
      <c r="U1643" s="8" t="s">
        <v>953</v>
      </c>
      <c r="V1643" s="10" t="s">
        <v>951</v>
      </c>
      <c r="W1643" s="10">
        <v>1989</v>
      </c>
      <c r="X1643" s="10" t="s">
        <v>952</v>
      </c>
      <c r="Y1643" s="10"/>
      <c r="Z1643" s="10"/>
      <c r="AA1643" s="10"/>
      <c r="AB1643" s="26" t="s">
        <v>558</v>
      </c>
    </row>
    <row r="1644" spans="1:28">
      <c r="A1644" s="8" t="s">
        <v>941</v>
      </c>
      <c r="B1644" s="8" t="s">
        <v>943</v>
      </c>
      <c r="C1644" s="8" t="s">
        <v>17</v>
      </c>
      <c r="D1644" s="8" t="s">
        <v>830</v>
      </c>
      <c r="I1644" s="8">
        <v>10</v>
      </c>
      <c r="J1644" s="20">
        <v>11.8</v>
      </c>
      <c r="L1644" s="8">
        <v>17.600000000000001</v>
      </c>
      <c r="U1644" s="8" t="s">
        <v>953</v>
      </c>
      <c r="V1644" s="10" t="s">
        <v>951</v>
      </c>
      <c r="W1644" s="10">
        <v>1989</v>
      </c>
      <c r="X1644" s="10" t="s">
        <v>952</v>
      </c>
      <c r="Y1644" s="10"/>
      <c r="Z1644" s="10"/>
      <c r="AA1644" s="10"/>
      <c r="AB1644" s="26" t="s">
        <v>558</v>
      </c>
    </row>
    <row r="1645" spans="1:28">
      <c r="A1645" s="8" t="s">
        <v>941</v>
      </c>
      <c r="B1645" s="8" t="s">
        <v>943</v>
      </c>
      <c r="C1645" s="8" t="s">
        <v>17</v>
      </c>
      <c r="D1645" s="8" t="s">
        <v>830</v>
      </c>
      <c r="I1645" s="8">
        <v>12</v>
      </c>
      <c r="J1645" s="20">
        <v>11.2</v>
      </c>
      <c r="L1645" s="8">
        <v>18.7</v>
      </c>
      <c r="U1645" s="8" t="s">
        <v>953</v>
      </c>
      <c r="V1645" s="10" t="s">
        <v>951</v>
      </c>
      <c r="W1645" s="10">
        <v>1989</v>
      </c>
      <c r="X1645" s="10" t="s">
        <v>952</v>
      </c>
      <c r="Y1645" s="10"/>
      <c r="Z1645" s="10"/>
      <c r="AA1645" s="10"/>
      <c r="AB1645" s="26" t="s">
        <v>558</v>
      </c>
    </row>
    <row r="1646" spans="1:28">
      <c r="A1646" s="8" t="s">
        <v>941</v>
      </c>
      <c r="B1646" s="8" t="s">
        <v>943</v>
      </c>
      <c r="C1646" s="8" t="s">
        <v>17</v>
      </c>
      <c r="D1646" s="8" t="s">
        <v>830</v>
      </c>
      <c r="I1646" s="8">
        <v>14</v>
      </c>
      <c r="J1646" s="20">
        <v>10</v>
      </c>
      <c r="L1646" s="8">
        <v>21.3</v>
      </c>
      <c r="U1646" s="8" t="s">
        <v>953</v>
      </c>
      <c r="V1646" s="10" t="s">
        <v>951</v>
      </c>
      <c r="W1646" s="10">
        <v>1989</v>
      </c>
      <c r="X1646" s="10" t="s">
        <v>952</v>
      </c>
      <c r="Y1646" s="10"/>
      <c r="Z1646" s="10"/>
      <c r="AA1646" s="10"/>
      <c r="AB1646" s="26" t="s">
        <v>558</v>
      </c>
    </row>
    <row r="1647" spans="1:28">
      <c r="A1647" s="8" t="s">
        <v>941</v>
      </c>
      <c r="B1647" s="8" t="s">
        <v>943</v>
      </c>
      <c r="C1647" s="8" t="s">
        <v>17</v>
      </c>
      <c r="D1647" s="8" t="s">
        <v>830</v>
      </c>
      <c r="I1647" s="8">
        <v>16</v>
      </c>
      <c r="J1647" s="20">
        <v>7</v>
      </c>
      <c r="L1647" s="8">
        <v>26.9</v>
      </c>
      <c r="U1647" s="8" t="s">
        <v>953</v>
      </c>
      <c r="V1647" s="10" t="s">
        <v>951</v>
      </c>
      <c r="W1647" s="10">
        <v>1989</v>
      </c>
      <c r="X1647" s="10" t="s">
        <v>952</v>
      </c>
      <c r="Y1647" s="10"/>
      <c r="Z1647" s="10"/>
      <c r="AA1647" s="10"/>
      <c r="AB1647" s="26" t="s">
        <v>558</v>
      </c>
    </row>
    <row r="1648" spans="1:28">
      <c r="A1648" s="8" t="s">
        <v>941</v>
      </c>
      <c r="B1648" s="8" t="s">
        <v>943</v>
      </c>
      <c r="C1648" s="8" t="s">
        <v>17</v>
      </c>
      <c r="D1648" s="8" t="s">
        <v>830</v>
      </c>
      <c r="I1648" s="8">
        <v>17</v>
      </c>
      <c r="J1648" s="20">
        <v>6.2</v>
      </c>
      <c r="L1648" s="8">
        <v>28.3</v>
      </c>
      <c r="U1648" s="8" t="s">
        <v>953</v>
      </c>
      <c r="V1648" s="10" t="s">
        <v>951</v>
      </c>
      <c r="W1648" s="10">
        <v>1989</v>
      </c>
      <c r="X1648" s="10" t="s">
        <v>952</v>
      </c>
      <c r="Y1648" s="10"/>
      <c r="Z1648" s="10"/>
      <c r="AA1648" s="10"/>
      <c r="AB1648" s="26" t="s">
        <v>558</v>
      </c>
    </row>
    <row r="1649" spans="1:28">
      <c r="A1649" s="8" t="s">
        <v>941</v>
      </c>
      <c r="B1649" s="8" t="s">
        <v>944</v>
      </c>
      <c r="C1649" s="8" t="s">
        <v>17</v>
      </c>
      <c r="D1649" s="8" t="s">
        <v>830</v>
      </c>
      <c r="I1649" s="8">
        <v>0.5</v>
      </c>
      <c r="J1649" s="20">
        <v>13.4</v>
      </c>
      <c r="L1649" s="8">
        <v>16.100000000000001</v>
      </c>
      <c r="U1649" s="8" t="s">
        <v>953</v>
      </c>
      <c r="V1649" s="10" t="s">
        <v>951</v>
      </c>
      <c r="W1649" s="10">
        <v>1989</v>
      </c>
      <c r="X1649" s="10" t="s">
        <v>952</v>
      </c>
      <c r="Y1649" s="10"/>
      <c r="Z1649" s="10"/>
      <c r="AA1649" s="10"/>
      <c r="AB1649" s="26" t="s">
        <v>558</v>
      </c>
    </row>
    <row r="1650" spans="1:28">
      <c r="A1650" s="8" t="s">
        <v>941</v>
      </c>
      <c r="B1650" s="8" t="s">
        <v>944</v>
      </c>
      <c r="C1650" s="8" t="s">
        <v>17</v>
      </c>
      <c r="D1650" s="8" t="s">
        <v>830</v>
      </c>
      <c r="I1650" s="8">
        <v>2</v>
      </c>
      <c r="J1650" s="20">
        <v>13.2</v>
      </c>
      <c r="L1650" s="8">
        <v>16.100000000000001</v>
      </c>
      <c r="U1650" s="8" t="s">
        <v>953</v>
      </c>
      <c r="V1650" s="10" t="s">
        <v>951</v>
      </c>
      <c r="W1650" s="10">
        <v>1989</v>
      </c>
      <c r="X1650" s="10" t="s">
        <v>952</v>
      </c>
      <c r="Y1650" s="10"/>
      <c r="Z1650" s="10"/>
      <c r="AA1650" s="10"/>
      <c r="AB1650" s="26" t="s">
        <v>558</v>
      </c>
    </row>
    <row r="1651" spans="1:28">
      <c r="A1651" s="8" t="s">
        <v>941</v>
      </c>
      <c r="B1651" s="8" t="s">
        <v>944</v>
      </c>
      <c r="C1651" s="8" t="s">
        <v>17</v>
      </c>
      <c r="D1651" s="8" t="s">
        <v>830</v>
      </c>
      <c r="I1651" s="8">
        <v>4</v>
      </c>
      <c r="J1651" s="20">
        <v>12.1</v>
      </c>
      <c r="L1651" s="8">
        <v>16.5</v>
      </c>
      <c r="U1651" s="8" t="s">
        <v>953</v>
      </c>
      <c r="V1651" s="10" t="s">
        <v>951</v>
      </c>
      <c r="W1651" s="10">
        <v>1989</v>
      </c>
      <c r="X1651" s="10" t="s">
        <v>952</v>
      </c>
      <c r="Y1651" s="10"/>
      <c r="Z1651" s="10"/>
      <c r="AA1651" s="10"/>
      <c r="AB1651" s="26" t="s">
        <v>558</v>
      </c>
    </row>
    <row r="1652" spans="1:28">
      <c r="A1652" s="8" t="s">
        <v>941</v>
      </c>
      <c r="B1652" s="8" t="s">
        <v>944</v>
      </c>
      <c r="C1652" s="8" t="s">
        <v>17</v>
      </c>
      <c r="D1652" s="8" t="s">
        <v>830</v>
      </c>
      <c r="I1652" s="8">
        <v>6</v>
      </c>
      <c r="J1652" s="20">
        <v>11.9</v>
      </c>
      <c r="L1652" s="8">
        <v>17.100000000000001</v>
      </c>
      <c r="U1652" s="8" t="s">
        <v>953</v>
      </c>
      <c r="V1652" s="10" t="s">
        <v>951</v>
      </c>
      <c r="W1652" s="10">
        <v>1989</v>
      </c>
      <c r="X1652" s="10" t="s">
        <v>952</v>
      </c>
      <c r="Y1652" s="10"/>
      <c r="Z1652" s="10"/>
      <c r="AA1652" s="10"/>
      <c r="AB1652" s="26" t="s">
        <v>558</v>
      </c>
    </row>
    <row r="1653" spans="1:28">
      <c r="A1653" s="8" t="s">
        <v>941</v>
      </c>
      <c r="B1653" s="8" t="s">
        <v>944</v>
      </c>
      <c r="C1653" s="8" t="s">
        <v>17</v>
      </c>
      <c r="D1653" s="8" t="s">
        <v>830</v>
      </c>
      <c r="I1653" s="8">
        <v>8</v>
      </c>
      <c r="J1653" s="20">
        <v>11.8</v>
      </c>
      <c r="L1653" s="8">
        <v>17.5</v>
      </c>
      <c r="U1653" s="8" t="s">
        <v>953</v>
      </c>
      <c r="V1653" s="10" t="s">
        <v>951</v>
      </c>
      <c r="W1653" s="10">
        <v>1989</v>
      </c>
      <c r="X1653" s="10" t="s">
        <v>952</v>
      </c>
      <c r="Y1653" s="10"/>
      <c r="Z1653" s="10"/>
      <c r="AA1653" s="10"/>
      <c r="AB1653" s="26" t="s">
        <v>558</v>
      </c>
    </row>
    <row r="1654" spans="1:28">
      <c r="A1654" s="8" t="s">
        <v>941</v>
      </c>
      <c r="B1654" s="8" t="s">
        <v>944</v>
      </c>
      <c r="C1654" s="8" t="s">
        <v>17</v>
      </c>
      <c r="D1654" s="8" t="s">
        <v>830</v>
      </c>
      <c r="I1654" s="8">
        <v>10</v>
      </c>
      <c r="J1654" s="20">
        <v>11.8</v>
      </c>
      <c r="L1654" s="8">
        <v>17.7</v>
      </c>
      <c r="U1654" s="8" t="s">
        <v>953</v>
      </c>
      <c r="V1654" s="10" t="s">
        <v>951</v>
      </c>
      <c r="W1654" s="10">
        <v>1989</v>
      </c>
      <c r="X1654" s="10" t="s">
        <v>952</v>
      </c>
      <c r="Y1654" s="10"/>
      <c r="Z1654" s="10"/>
      <c r="AA1654" s="10"/>
      <c r="AB1654" s="26" t="s">
        <v>558</v>
      </c>
    </row>
    <row r="1655" spans="1:28">
      <c r="A1655" s="8" t="s">
        <v>941</v>
      </c>
      <c r="B1655" s="8" t="s">
        <v>944</v>
      </c>
      <c r="C1655" s="8" t="s">
        <v>17</v>
      </c>
      <c r="D1655" s="8" t="s">
        <v>830</v>
      </c>
      <c r="I1655" s="8">
        <v>12</v>
      </c>
      <c r="J1655" s="20">
        <v>11.6</v>
      </c>
      <c r="L1655" s="8">
        <v>17.899999999999999</v>
      </c>
      <c r="U1655" s="8" t="s">
        <v>953</v>
      </c>
      <c r="V1655" s="10" t="s">
        <v>951</v>
      </c>
      <c r="W1655" s="10">
        <v>1989</v>
      </c>
      <c r="X1655" s="10" t="s">
        <v>952</v>
      </c>
      <c r="Y1655" s="10"/>
      <c r="Z1655" s="10"/>
      <c r="AA1655" s="10"/>
      <c r="AB1655" s="26" t="s">
        <v>558</v>
      </c>
    </row>
    <row r="1656" spans="1:28">
      <c r="A1656" s="8" t="s">
        <v>941</v>
      </c>
      <c r="B1656" s="8" t="s">
        <v>944</v>
      </c>
      <c r="C1656" s="8" t="s">
        <v>17</v>
      </c>
      <c r="D1656" s="8" t="s">
        <v>830</v>
      </c>
      <c r="I1656" s="8">
        <v>14</v>
      </c>
      <c r="J1656" s="20">
        <v>11.4</v>
      </c>
      <c r="L1656" s="8">
        <v>18.5</v>
      </c>
      <c r="U1656" s="8" t="s">
        <v>953</v>
      </c>
      <c r="V1656" s="10" t="s">
        <v>951</v>
      </c>
      <c r="W1656" s="10">
        <v>1989</v>
      </c>
      <c r="X1656" s="10" t="s">
        <v>952</v>
      </c>
      <c r="Y1656" s="10"/>
      <c r="Z1656" s="10"/>
      <c r="AA1656" s="10"/>
      <c r="AB1656" s="26" t="s">
        <v>558</v>
      </c>
    </row>
    <row r="1657" spans="1:28">
      <c r="A1657" s="8" t="s">
        <v>941</v>
      </c>
      <c r="B1657" s="8" t="s">
        <v>944</v>
      </c>
      <c r="C1657" s="8" t="s">
        <v>17</v>
      </c>
      <c r="D1657" s="8" t="s">
        <v>830</v>
      </c>
      <c r="I1657" s="8">
        <v>16</v>
      </c>
      <c r="J1657" s="20">
        <v>9</v>
      </c>
      <c r="L1657" s="8">
        <v>23.7</v>
      </c>
      <c r="U1657" s="8" t="s">
        <v>953</v>
      </c>
      <c r="V1657" s="10" t="s">
        <v>951</v>
      </c>
      <c r="W1657" s="10">
        <v>1989</v>
      </c>
      <c r="X1657" s="10" t="s">
        <v>952</v>
      </c>
      <c r="Y1657" s="10"/>
      <c r="Z1657" s="10"/>
      <c r="AA1657" s="10"/>
      <c r="AB1657" s="26" t="s">
        <v>558</v>
      </c>
    </row>
    <row r="1658" spans="1:28">
      <c r="A1658" s="8" t="s">
        <v>941</v>
      </c>
      <c r="B1658" s="8" t="s">
        <v>944</v>
      </c>
      <c r="C1658" s="8" t="s">
        <v>17</v>
      </c>
      <c r="D1658" s="8" t="s">
        <v>830</v>
      </c>
      <c r="I1658" s="8">
        <v>17</v>
      </c>
      <c r="J1658" s="20">
        <v>7.7</v>
      </c>
      <c r="L1658" s="8">
        <v>25.8</v>
      </c>
      <c r="U1658" s="8" t="s">
        <v>953</v>
      </c>
      <c r="V1658" s="10" t="s">
        <v>951</v>
      </c>
      <c r="W1658" s="10">
        <v>1989</v>
      </c>
      <c r="X1658" s="10" t="s">
        <v>952</v>
      </c>
      <c r="Y1658" s="10"/>
      <c r="Z1658" s="10"/>
      <c r="AA1658" s="10"/>
      <c r="AB1658" s="26" t="s">
        <v>558</v>
      </c>
    </row>
    <row r="1659" spans="1:28">
      <c r="A1659" s="8" t="s">
        <v>941</v>
      </c>
      <c r="B1659" s="8" t="s">
        <v>945</v>
      </c>
      <c r="C1659" s="8" t="s">
        <v>17</v>
      </c>
      <c r="D1659" s="8" t="s">
        <v>830</v>
      </c>
      <c r="I1659" s="8">
        <v>0.5</v>
      </c>
      <c r="J1659" s="20">
        <v>13</v>
      </c>
      <c r="L1659" s="8">
        <v>15.9</v>
      </c>
      <c r="U1659" s="8" t="s">
        <v>953</v>
      </c>
      <c r="V1659" s="10" t="s">
        <v>951</v>
      </c>
      <c r="W1659" s="10">
        <v>1989</v>
      </c>
      <c r="X1659" s="10" t="s">
        <v>952</v>
      </c>
      <c r="Y1659" s="10"/>
      <c r="Z1659" s="10"/>
      <c r="AA1659" s="10"/>
      <c r="AB1659" s="26" t="s">
        <v>558</v>
      </c>
    </row>
    <row r="1660" spans="1:28">
      <c r="A1660" s="8" t="s">
        <v>941</v>
      </c>
      <c r="B1660" s="8" t="s">
        <v>945</v>
      </c>
      <c r="C1660" s="8" t="s">
        <v>17</v>
      </c>
      <c r="D1660" s="8" t="s">
        <v>830</v>
      </c>
      <c r="I1660" s="8">
        <v>2</v>
      </c>
      <c r="J1660" s="20">
        <v>13</v>
      </c>
      <c r="L1660" s="8">
        <v>15.9</v>
      </c>
      <c r="U1660" s="8" t="s">
        <v>953</v>
      </c>
      <c r="V1660" s="10" t="s">
        <v>951</v>
      </c>
      <c r="W1660" s="10">
        <v>1989</v>
      </c>
      <c r="X1660" s="10" t="s">
        <v>952</v>
      </c>
      <c r="Y1660" s="10"/>
      <c r="Z1660" s="10"/>
      <c r="AA1660" s="10"/>
      <c r="AB1660" s="26" t="s">
        <v>558</v>
      </c>
    </row>
    <row r="1661" spans="1:28">
      <c r="A1661" s="8" t="s">
        <v>941</v>
      </c>
      <c r="B1661" s="8" t="s">
        <v>945</v>
      </c>
      <c r="C1661" s="8" t="s">
        <v>17</v>
      </c>
      <c r="D1661" s="8" t="s">
        <v>830</v>
      </c>
      <c r="I1661" s="8">
        <v>4</v>
      </c>
      <c r="J1661" s="20">
        <v>12.4</v>
      </c>
      <c r="L1661" s="8">
        <v>16.399999999999999</v>
      </c>
      <c r="U1661" s="8" t="s">
        <v>953</v>
      </c>
      <c r="V1661" s="10" t="s">
        <v>951</v>
      </c>
      <c r="W1661" s="10">
        <v>1989</v>
      </c>
      <c r="X1661" s="10" t="s">
        <v>952</v>
      </c>
      <c r="Y1661" s="10"/>
      <c r="Z1661" s="10"/>
      <c r="AA1661" s="10"/>
      <c r="AB1661" s="26" t="s">
        <v>558</v>
      </c>
    </row>
    <row r="1662" spans="1:28">
      <c r="A1662" s="8" t="s">
        <v>941</v>
      </c>
      <c r="B1662" s="8" t="s">
        <v>945</v>
      </c>
      <c r="C1662" s="8" t="s">
        <v>17</v>
      </c>
      <c r="D1662" s="8" t="s">
        <v>830</v>
      </c>
      <c r="I1662" s="8">
        <v>6</v>
      </c>
      <c r="J1662" s="20">
        <v>12.1</v>
      </c>
      <c r="L1662" s="8">
        <v>16.600000000000001</v>
      </c>
      <c r="U1662" s="8" t="s">
        <v>953</v>
      </c>
      <c r="V1662" s="10" t="s">
        <v>951</v>
      </c>
      <c r="W1662" s="10">
        <v>1989</v>
      </c>
      <c r="X1662" s="10" t="s">
        <v>952</v>
      </c>
      <c r="Y1662" s="10"/>
      <c r="Z1662" s="10"/>
      <c r="AA1662" s="10"/>
      <c r="AB1662" s="26" t="s">
        <v>558</v>
      </c>
    </row>
    <row r="1663" spans="1:28">
      <c r="A1663" s="8" t="s">
        <v>941</v>
      </c>
      <c r="B1663" s="8" t="s">
        <v>945</v>
      </c>
      <c r="C1663" s="8" t="s">
        <v>17</v>
      </c>
      <c r="D1663" s="8" t="s">
        <v>830</v>
      </c>
      <c r="I1663" s="8">
        <v>8</v>
      </c>
      <c r="J1663" s="20">
        <v>11.7</v>
      </c>
      <c r="L1663" s="8">
        <v>17.100000000000001</v>
      </c>
      <c r="U1663" s="8" t="s">
        <v>953</v>
      </c>
      <c r="V1663" s="10" t="s">
        <v>951</v>
      </c>
      <c r="W1663" s="10">
        <v>1989</v>
      </c>
      <c r="X1663" s="10" t="s">
        <v>952</v>
      </c>
      <c r="Y1663" s="10"/>
      <c r="Z1663" s="10"/>
      <c r="AA1663" s="10"/>
      <c r="AB1663" s="26" t="s">
        <v>558</v>
      </c>
    </row>
    <row r="1664" spans="1:28">
      <c r="A1664" s="8" t="s">
        <v>941</v>
      </c>
      <c r="B1664" s="8" t="s">
        <v>945</v>
      </c>
      <c r="C1664" s="8" t="s">
        <v>17</v>
      </c>
      <c r="D1664" s="8" t="s">
        <v>830</v>
      </c>
      <c r="I1664" s="8">
        <v>10</v>
      </c>
      <c r="J1664" s="20">
        <v>11.7</v>
      </c>
      <c r="L1664" s="8">
        <v>17.600000000000001</v>
      </c>
      <c r="U1664" s="8" t="s">
        <v>953</v>
      </c>
      <c r="V1664" s="10" t="s">
        <v>951</v>
      </c>
      <c r="W1664" s="10">
        <v>1989</v>
      </c>
      <c r="X1664" s="10" t="s">
        <v>952</v>
      </c>
      <c r="Y1664" s="10"/>
      <c r="Z1664" s="10"/>
      <c r="AA1664" s="10"/>
      <c r="AB1664" s="26" t="s">
        <v>558</v>
      </c>
    </row>
    <row r="1665" spans="1:28">
      <c r="A1665" s="8" t="s">
        <v>941</v>
      </c>
      <c r="B1665" s="8" t="s">
        <v>945</v>
      </c>
      <c r="C1665" s="8" t="s">
        <v>17</v>
      </c>
      <c r="D1665" s="8" t="s">
        <v>830</v>
      </c>
      <c r="I1665" s="8">
        <v>12</v>
      </c>
      <c r="J1665" s="20">
        <v>11.6</v>
      </c>
      <c r="L1665" s="8">
        <v>17.899999999999999</v>
      </c>
      <c r="U1665" s="8" t="s">
        <v>953</v>
      </c>
      <c r="V1665" s="10" t="s">
        <v>951</v>
      </c>
      <c r="W1665" s="10">
        <v>1989</v>
      </c>
      <c r="X1665" s="10" t="s">
        <v>952</v>
      </c>
      <c r="Y1665" s="10"/>
      <c r="Z1665" s="10"/>
      <c r="AA1665" s="10"/>
      <c r="AB1665" s="26" t="s">
        <v>558</v>
      </c>
    </row>
    <row r="1666" spans="1:28">
      <c r="A1666" s="8" t="s">
        <v>941</v>
      </c>
      <c r="B1666" s="8" t="s">
        <v>945</v>
      </c>
      <c r="C1666" s="8" t="s">
        <v>17</v>
      </c>
      <c r="D1666" s="8" t="s">
        <v>830</v>
      </c>
      <c r="I1666" s="8">
        <v>14</v>
      </c>
      <c r="J1666" s="20">
        <v>11</v>
      </c>
      <c r="L1666" s="8">
        <v>18.899999999999999</v>
      </c>
      <c r="U1666" s="8" t="s">
        <v>953</v>
      </c>
      <c r="V1666" s="10" t="s">
        <v>951</v>
      </c>
      <c r="W1666" s="10">
        <v>1989</v>
      </c>
      <c r="X1666" s="10" t="s">
        <v>952</v>
      </c>
      <c r="Y1666" s="10"/>
      <c r="Z1666" s="10"/>
      <c r="AA1666" s="10"/>
      <c r="AB1666" s="26" t="s">
        <v>558</v>
      </c>
    </row>
    <row r="1667" spans="1:28">
      <c r="A1667" s="8" t="s">
        <v>941</v>
      </c>
      <c r="B1667" s="8" t="s">
        <v>945</v>
      </c>
      <c r="C1667" s="8" t="s">
        <v>17</v>
      </c>
      <c r="D1667" s="8" t="s">
        <v>830</v>
      </c>
      <c r="I1667" s="8">
        <v>16</v>
      </c>
      <c r="J1667" s="20">
        <v>9.1999999999999993</v>
      </c>
      <c r="L1667" s="8">
        <v>22.8</v>
      </c>
      <c r="U1667" s="8" t="s">
        <v>953</v>
      </c>
      <c r="V1667" s="10" t="s">
        <v>951</v>
      </c>
      <c r="W1667" s="10">
        <v>1989</v>
      </c>
      <c r="X1667" s="10" t="s">
        <v>952</v>
      </c>
      <c r="Y1667" s="10"/>
      <c r="Z1667" s="10"/>
      <c r="AA1667" s="10"/>
      <c r="AB1667" s="26" t="s">
        <v>558</v>
      </c>
    </row>
    <row r="1668" spans="1:28">
      <c r="A1668" s="8" t="s">
        <v>941</v>
      </c>
      <c r="B1668" s="8" t="s">
        <v>945</v>
      </c>
      <c r="C1668" s="8" t="s">
        <v>17</v>
      </c>
      <c r="D1668" s="8" t="s">
        <v>830</v>
      </c>
      <c r="I1668" s="8">
        <v>17</v>
      </c>
      <c r="U1668" s="8" t="s">
        <v>953</v>
      </c>
      <c r="V1668" s="10" t="s">
        <v>951</v>
      </c>
      <c r="W1668" s="10">
        <v>1989</v>
      </c>
      <c r="X1668" s="10" t="s">
        <v>952</v>
      </c>
      <c r="Y1668" s="10"/>
      <c r="Z1668" s="10"/>
      <c r="AA1668" s="10"/>
      <c r="AB1668" s="26" t="s">
        <v>558</v>
      </c>
    </row>
    <row r="1669" spans="1:28">
      <c r="A1669" s="8" t="s">
        <v>941</v>
      </c>
      <c r="B1669" s="8" t="s">
        <v>946</v>
      </c>
      <c r="C1669" s="8" t="s">
        <v>17</v>
      </c>
      <c r="D1669" s="8" t="s">
        <v>830</v>
      </c>
      <c r="I1669" s="8">
        <v>0.5</v>
      </c>
      <c r="J1669" s="20">
        <v>12.7</v>
      </c>
      <c r="L1669" s="8">
        <v>15.9</v>
      </c>
      <c r="U1669" s="8" t="s">
        <v>953</v>
      </c>
      <c r="V1669" s="10" t="s">
        <v>951</v>
      </c>
      <c r="W1669" s="10">
        <v>1989</v>
      </c>
      <c r="X1669" s="10" t="s">
        <v>952</v>
      </c>
      <c r="Y1669" s="10"/>
      <c r="Z1669" s="10"/>
      <c r="AA1669" s="10"/>
      <c r="AB1669" s="26" t="s">
        <v>558</v>
      </c>
    </row>
    <row r="1670" spans="1:28">
      <c r="A1670" s="8" t="s">
        <v>941</v>
      </c>
      <c r="B1670" s="8" t="s">
        <v>946</v>
      </c>
      <c r="C1670" s="8" t="s">
        <v>17</v>
      </c>
      <c r="D1670" s="8" t="s">
        <v>830</v>
      </c>
      <c r="I1670" s="8">
        <v>2</v>
      </c>
      <c r="J1670" s="20">
        <v>12.6</v>
      </c>
      <c r="L1670" s="8">
        <v>16</v>
      </c>
      <c r="U1670" s="8" t="s">
        <v>953</v>
      </c>
      <c r="V1670" s="10" t="s">
        <v>951</v>
      </c>
      <c r="W1670" s="10">
        <v>1989</v>
      </c>
      <c r="X1670" s="10" t="s">
        <v>952</v>
      </c>
      <c r="Y1670" s="10"/>
      <c r="Z1670" s="10"/>
      <c r="AA1670" s="10"/>
      <c r="AB1670" s="26" t="s">
        <v>558</v>
      </c>
    </row>
    <row r="1671" spans="1:28">
      <c r="A1671" s="8" t="s">
        <v>941</v>
      </c>
      <c r="B1671" s="8" t="s">
        <v>946</v>
      </c>
      <c r="C1671" s="8" t="s">
        <v>17</v>
      </c>
      <c r="D1671" s="8" t="s">
        <v>830</v>
      </c>
      <c r="I1671" s="8">
        <v>4</v>
      </c>
      <c r="J1671" s="20">
        <v>12.3</v>
      </c>
      <c r="L1671" s="8">
        <v>16.100000000000001</v>
      </c>
      <c r="U1671" s="8" t="s">
        <v>953</v>
      </c>
      <c r="V1671" s="10" t="s">
        <v>951</v>
      </c>
      <c r="W1671" s="10">
        <v>1989</v>
      </c>
      <c r="X1671" s="10" t="s">
        <v>952</v>
      </c>
      <c r="Y1671" s="10"/>
      <c r="Z1671" s="10"/>
      <c r="AA1671" s="10"/>
      <c r="AB1671" s="26" t="s">
        <v>558</v>
      </c>
    </row>
    <row r="1672" spans="1:28">
      <c r="A1672" s="8" t="s">
        <v>941</v>
      </c>
      <c r="B1672" s="8" t="s">
        <v>946</v>
      </c>
      <c r="C1672" s="8" t="s">
        <v>17</v>
      </c>
      <c r="D1672" s="8" t="s">
        <v>830</v>
      </c>
      <c r="I1672" s="8">
        <v>6</v>
      </c>
      <c r="U1672" s="8" t="s">
        <v>953</v>
      </c>
      <c r="V1672" s="10" t="s">
        <v>951</v>
      </c>
      <c r="W1672" s="10">
        <v>1989</v>
      </c>
      <c r="X1672" s="10" t="s">
        <v>952</v>
      </c>
      <c r="Y1672" s="10"/>
      <c r="Z1672" s="10"/>
      <c r="AA1672" s="10"/>
      <c r="AB1672" s="26" t="s">
        <v>558</v>
      </c>
    </row>
    <row r="1673" spans="1:28">
      <c r="A1673" s="8" t="s">
        <v>941</v>
      </c>
      <c r="B1673" s="8" t="s">
        <v>946</v>
      </c>
      <c r="C1673" s="8" t="s">
        <v>17</v>
      </c>
      <c r="D1673" s="8" t="s">
        <v>830</v>
      </c>
      <c r="I1673" s="8">
        <v>8</v>
      </c>
      <c r="J1673" s="20">
        <v>11.8</v>
      </c>
      <c r="L1673" s="8">
        <v>16.899999999999999</v>
      </c>
      <c r="U1673" s="8" t="s">
        <v>953</v>
      </c>
      <c r="V1673" s="10" t="s">
        <v>951</v>
      </c>
      <c r="W1673" s="10">
        <v>1989</v>
      </c>
      <c r="X1673" s="10" t="s">
        <v>952</v>
      </c>
      <c r="Y1673" s="10"/>
      <c r="Z1673" s="10"/>
      <c r="AA1673" s="10"/>
      <c r="AB1673" s="26" t="s">
        <v>558</v>
      </c>
    </row>
    <row r="1674" spans="1:28">
      <c r="A1674" s="8" t="s">
        <v>941</v>
      </c>
      <c r="B1674" s="8" t="s">
        <v>946</v>
      </c>
      <c r="C1674" s="8" t="s">
        <v>17</v>
      </c>
      <c r="D1674" s="8" t="s">
        <v>830</v>
      </c>
      <c r="I1674" s="8">
        <v>10</v>
      </c>
      <c r="J1674" s="20">
        <v>11.7</v>
      </c>
      <c r="L1674" s="8">
        <v>17.5</v>
      </c>
      <c r="U1674" s="8" t="s">
        <v>953</v>
      </c>
      <c r="V1674" s="10" t="s">
        <v>951</v>
      </c>
      <c r="W1674" s="10">
        <v>1989</v>
      </c>
      <c r="X1674" s="10" t="s">
        <v>952</v>
      </c>
      <c r="Y1674" s="10"/>
      <c r="Z1674" s="10"/>
      <c r="AA1674" s="10"/>
      <c r="AB1674" s="26" t="s">
        <v>558</v>
      </c>
    </row>
    <row r="1675" spans="1:28">
      <c r="A1675" s="8" t="s">
        <v>941</v>
      </c>
      <c r="B1675" s="8" t="s">
        <v>946</v>
      </c>
      <c r="C1675" s="8" t="s">
        <v>17</v>
      </c>
      <c r="D1675" s="8" t="s">
        <v>830</v>
      </c>
      <c r="I1675" s="8">
        <v>12</v>
      </c>
      <c r="J1675" s="20">
        <v>11.7</v>
      </c>
      <c r="L1675" s="8">
        <v>17.8</v>
      </c>
      <c r="U1675" s="8" t="s">
        <v>953</v>
      </c>
      <c r="V1675" s="10" t="s">
        <v>951</v>
      </c>
      <c r="W1675" s="10">
        <v>1989</v>
      </c>
      <c r="X1675" s="10" t="s">
        <v>952</v>
      </c>
      <c r="Y1675" s="10"/>
      <c r="Z1675" s="10"/>
      <c r="AA1675" s="10"/>
      <c r="AB1675" s="26" t="s">
        <v>558</v>
      </c>
    </row>
    <row r="1676" spans="1:28">
      <c r="A1676" s="8" t="s">
        <v>941</v>
      </c>
      <c r="B1676" s="8" t="s">
        <v>946</v>
      </c>
      <c r="C1676" s="8" t="s">
        <v>17</v>
      </c>
      <c r="D1676" s="8" t="s">
        <v>830</v>
      </c>
      <c r="I1676" s="8">
        <v>14</v>
      </c>
      <c r="J1676" s="20">
        <v>11</v>
      </c>
      <c r="L1676" s="8">
        <v>18.7</v>
      </c>
      <c r="U1676" s="8" t="s">
        <v>953</v>
      </c>
      <c r="V1676" s="10" t="s">
        <v>951</v>
      </c>
      <c r="W1676" s="10">
        <v>1989</v>
      </c>
      <c r="X1676" s="10" t="s">
        <v>952</v>
      </c>
      <c r="Y1676" s="10"/>
      <c r="Z1676" s="10"/>
      <c r="AA1676" s="10"/>
      <c r="AB1676" s="26" t="s">
        <v>558</v>
      </c>
    </row>
    <row r="1677" spans="1:28">
      <c r="A1677" s="8" t="s">
        <v>941</v>
      </c>
      <c r="B1677" s="8" t="s">
        <v>946</v>
      </c>
      <c r="C1677" s="8" t="s">
        <v>17</v>
      </c>
      <c r="D1677" s="8" t="s">
        <v>830</v>
      </c>
      <c r="I1677" s="8">
        <v>16</v>
      </c>
      <c r="U1677" s="8" t="s">
        <v>953</v>
      </c>
      <c r="V1677" s="10" t="s">
        <v>951</v>
      </c>
      <c r="W1677" s="10">
        <v>1989</v>
      </c>
      <c r="X1677" s="10" t="s">
        <v>952</v>
      </c>
      <c r="Y1677" s="10"/>
      <c r="Z1677" s="10"/>
      <c r="AA1677" s="10"/>
      <c r="AB1677" s="26" t="s">
        <v>558</v>
      </c>
    </row>
    <row r="1678" spans="1:28">
      <c r="A1678" s="8" t="s">
        <v>941</v>
      </c>
      <c r="B1678" s="8" t="s">
        <v>946</v>
      </c>
      <c r="C1678" s="8" t="s">
        <v>17</v>
      </c>
      <c r="D1678" s="8" t="s">
        <v>830</v>
      </c>
      <c r="I1678" s="8">
        <v>17</v>
      </c>
      <c r="U1678" s="8" t="s">
        <v>953</v>
      </c>
      <c r="V1678" s="10" t="s">
        <v>951</v>
      </c>
      <c r="W1678" s="10">
        <v>1989</v>
      </c>
      <c r="X1678" s="10" t="s">
        <v>952</v>
      </c>
      <c r="Y1678" s="10"/>
      <c r="Z1678" s="10"/>
      <c r="AA1678" s="10"/>
      <c r="AB1678" s="26" t="s">
        <v>558</v>
      </c>
    </row>
    <row r="1679" spans="1:28">
      <c r="A1679" s="8" t="s">
        <v>942</v>
      </c>
      <c r="B1679" s="8" t="s">
        <v>947</v>
      </c>
      <c r="C1679" s="8" t="s">
        <v>17</v>
      </c>
      <c r="D1679" s="8" t="s">
        <v>830</v>
      </c>
      <c r="I1679" s="8">
        <v>0.7</v>
      </c>
      <c r="J1679" s="20">
        <v>14.4</v>
      </c>
      <c r="L1679" s="8">
        <v>15.7</v>
      </c>
      <c r="U1679" s="8" t="s">
        <v>953</v>
      </c>
      <c r="V1679" s="10" t="s">
        <v>951</v>
      </c>
      <c r="W1679" s="10">
        <v>1989</v>
      </c>
      <c r="X1679" s="10" t="s">
        <v>952</v>
      </c>
      <c r="Y1679" s="10"/>
      <c r="Z1679" s="10"/>
      <c r="AA1679" s="10"/>
      <c r="AB1679" s="26" t="s">
        <v>558</v>
      </c>
    </row>
    <row r="1680" spans="1:28">
      <c r="A1680" s="8" t="s">
        <v>942</v>
      </c>
      <c r="B1680" s="8" t="s">
        <v>947</v>
      </c>
      <c r="C1680" s="8" t="s">
        <v>17</v>
      </c>
      <c r="D1680" s="8" t="s">
        <v>830</v>
      </c>
      <c r="I1680" s="8">
        <v>2</v>
      </c>
      <c r="J1680" s="20">
        <v>14.3</v>
      </c>
      <c r="L1680" s="8">
        <v>15.7</v>
      </c>
      <c r="U1680" s="8" t="s">
        <v>953</v>
      </c>
      <c r="V1680" s="10" t="s">
        <v>951</v>
      </c>
      <c r="W1680" s="10">
        <v>1989</v>
      </c>
      <c r="X1680" s="10" t="s">
        <v>952</v>
      </c>
      <c r="Y1680" s="10"/>
      <c r="Z1680" s="10"/>
      <c r="AA1680" s="10"/>
      <c r="AB1680" s="26" t="s">
        <v>558</v>
      </c>
    </row>
    <row r="1681" spans="1:28">
      <c r="A1681" s="8" t="s">
        <v>942</v>
      </c>
      <c r="B1681" s="8" t="s">
        <v>947</v>
      </c>
      <c r="C1681" s="8" t="s">
        <v>17</v>
      </c>
      <c r="D1681" s="8" t="s">
        <v>830</v>
      </c>
      <c r="I1681" s="8">
        <v>4</v>
      </c>
      <c r="J1681" s="20">
        <v>14</v>
      </c>
      <c r="L1681" s="8">
        <v>15.9</v>
      </c>
      <c r="U1681" s="8" t="s">
        <v>953</v>
      </c>
      <c r="V1681" s="10" t="s">
        <v>951</v>
      </c>
      <c r="W1681" s="10">
        <v>1989</v>
      </c>
      <c r="X1681" s="10" t="s">
        <v>952</v>
      </c>
      <c r="Y1681" s="10"/>
      <c r="Z1681" s="10"/>
      <c r="AA1681" s="10"/>
      <c r="AB1681" s="26" t="s">
        <v>558</v>
      </c>
    </row>
    <row r="1682" spans="1:28">
      <c r="A1682" s="8" t="s">
        <v>942</v>
      </c>
      <c r="B1682" s="8" t="s">
        <v>947</v>
      </c>
      <c r="C1682" s="8" t="s">
        <v>17</v>
      </c>
      <c r="D1682" s="8" t="s">
        <v>830</v>
      </c>
      <c r="I1682" s="8">
        <v>6</v>
      </c>
      <c r="J1682" s="20">
        <v>14</v>
      </c>
      <c r="L1682" s="8">
        <v>16</v>
      </c>
      <c r="U1682" s="8" t="s">
        <v>953</v>
      </c>
      <c r="V1682" s="10" t="s">
        <v>951</v>
      </c>
      <c r="W1682" s="10">
        <v>1989</v>
      </c>
      <c r="X1682" s="10" t="s">
        <v>952</v>
      </c>
      <c r="Y1682" s="10"/>
      <c r="Z1682" s="10"/>
      <c r="AA1682" s="10"/>
      <c r="AB1682" s="26" t="s">
        <v>558</v>
      </c>
    </row>
    <row r="1683" spans="1:28">
      <c r="A1683" s="8" t="s">
        <v>942</v>
      </c>
      <c r="B1683" s="8" t="s">
        <v>947</v>
      </c>
      <c r="C1683" s="8" t="s">
        <v>17</v>
      </c>
      <c r="D1683" s="8" t="s">
        <v>830</v>
      </c>
      <c r="I1683" s="8">
        <v>8</v>
      </c>
      <c r="J1683" s="20">
        <v>13.2</v>
      </c>
      <c r="L1683" s="8">
        <v>16.399999999999999</v>
      </c>
      <c r="U1683" s="8" t="s">
        <v>953</v>
      </c>
      <c r="V1683" s="10" t="s">
        <v>951</v>
      </c>
      <c r="W1683" s="10">
        <v>1989</v>
      </c>
      <c r="X1683" s="10" t="s">
        <v>952</v>
      </c>
      <c r="Y1683" s="10"/>
      <c r="Z1683" s="10"/>
      <c r="AA1683" s="10"/>
      <c r="AB1683" s="26" t="s">
        <v>558</v>
      </c>
    </row>
    <row r="1684" spans="1:28">
      <c r="A1684" s="8" t="s">
        <v>942</v>
      </c>
      <c r="B1684" s="8" t="s">
        <v>947</v>
      </c>
      <c r="C1684" s="8" t="s">
        <v>17</v>
      </c>
      <c r="D1684" s="8" t="s">
        <v>830</v>
      </c>
      <c r="I1684" s="8">
        <v>10</v>
      </c>
      <c r="J1684" s="20">
        <v>12.3</v>
      </c>
      <c r="L1684" s="8">
        <v>17.2</v>
      </c>
      <c r="U1684" s="8" t="s">
        <v>953</v>
      </c>
      <c r="V1684" s="10" t="s">
        <v>951</v>
      </c>
      <c r="W1684" s="10">
        <v>1989</v>
      </c>
      <c r="X1684" s="10" t="s">
        <v>952</v>
      </c>
      <c r="Y1684" s="10"/>
      <c r="Z1684" s="10"/>
      <c r="AA1684" s="10"/>
      <c r="AB1684" s="26" t="s">
        <v>558</v>
      </c>
    </row>
    <row r="1685" spans="1:28">
      <c r="A1685" s="8" t="s">
        <v>942</v>
      </c>
      <c r="B1685" s="8" t="s">
        <v>947</v>
      </c>
      <c r="C1685" s="8" t="s">
        <v>17</v>
      </c>
      <c r="D1685" s="8" t="s">
        <v>830</v>
      </c>
      <c r="I1685" s="8">
        <v>12</v>
      </c>
      <c r="J1685" s="20">
        <v>12</v>
      </c>
      <c r="L1685" s="8">
        <v>17.899999999999999</v>
      </c>
      <c r="U1685" s="8" t="s">
        <v>953</v>
      </c>
      <c r="V1685" s="10" t="s">
        <v>951</v>
      </c>
      <c r="W1685" s="10">
        <v>1989</v>
      </c>
      <c r="X1685" s="10" t="s">
        <v>952</v>
      </c>
      <c r="Y1685" s="10"/>
      <c r="Z1685" s="10"/>
      <c r="AA1685" s="10"/>
      <c r="AB1685" s="26" t="s">
        <v>558</v>
      </c>
    </row>
    <row r="1686" spans="1:28">
      <c r="A1686" s="8" t="s">
        <v>942</v>
      </c>
      <c r="B1686" s="8" t="s">
        <v>947</v>
      </c>
      <c r="C1686" s="8" t="s">
        <v>17</v>
      </c>
      <c r="D1686" s="8" t="s">
        <v>830</v>
      </c>
      <c r="I1686" s="8">
        <v>14</v>
      </c>
      <c r="J1686" s="20">
        <v>11.4</v>
      </c>
      <c r="L1686" s="8">
        <v>19</v>
      </c>
      <c r="U1686" s="8" t="s">
        <v>953</v>
      </c>
      <c r="V1686" s="10" t="s">
        <v>951</v>
      </c>
      <c r="W1686" s="10">
        <v>1989</v>
      </c>
      <c r="X1686" s="10" t="s">
        <v>952</v>
      </c>
      <c r="Y1686" s="10"/>
      <c r="Z1686" s="10"/>
      <c r="AA1686" s="10"/>
      <c r="AB1686" s="26" t="s">
        <v>558</v>
      </c>
    </row>
    <row r="1687" spans="1:28">
      <c r="A1687" s="8" t="s">
        <v>942</v>
      </c>
      <c r="B1687" s="8" t="s">
        <v>947</v>
      </c>
      <c r="C1687" s="8" t="s">
        <v>17</v>
      </c>
      <c r="D1687" s="8" t="s">
        <v>830</v>
      </c>
      <c r="I1687" s="8">
        <v>16</v>
      </c>
      <c r="J1687" s="20">
        <v>9.1999999999999993</v>
      </c>
      <c r="L1687" s="8">
        <v>24</v>
      </c>
      <c r="U1687" s="8" t="s">
        <v>953</v>
      </c>
      <c r="V1687" s="10" t="s">
        <v>951</v>
      </c>
      <c r="W1687" s="10">
        <v>1989</v>
      </c>
      <c r="X1687" s="10" t="s">
        <v>952</v>
      </c>
      <c r="Y1687" s="10"/>
      <c r="Z1687" s="10"/>
      <c r="AA1687" s="10"/>
      <c r="AB1687" s="26" t="s">
        <v>558</v>
      </c>
    </row>
    <row r="1688" spans="1:28">
      <c r="A1688" s="8" t="s">
        <v>942</v>
      </c>
      <c r="B1688" s="8" t="s">
        <v>947</v>
      </c>
      <c r="C1688" s="8" t="s">
        <v>17</v>
      </c>
      <c r="D1688" s="8" t="s">
        <v>830</v>
      </c>
      <c r="I1688" s="8">
        <v>17</v>
      </c>
      <c r="J1688" s="20">
        <v>7.9</v>
      </c>
      <c r="L1688" s="8">
        <v>26.5</v>
      </c>
      <c r="U1688" s="8" t="s">
        <v>953</v>
      </c>
      <c r="V1688" s="10" t="s">
        <v>951</v>
      </c>
      <c r="W1688" s="10">
        <v>1989</v>
      </c>
      <c r="X1688" s="10" t="s">
        <v>952</v>
      </c>
      <c r="Y1688" s="10"/>
      <c r="Z1688" s="10"/>
      <c r="AA1688" s="10"/>
      <c r="AB1688" s="26" t="s">
        <v>558</v>
      </c>
    </row>
    <row r="1689" spans="1:28">
      <c r="A1689" s="8" t="s">
        <v>942</v>
      </c>
      <c r="B1689" s="8" t="s">
        <v>948</v>
      </c>
      <c r="C1689" s="8" t="s">
        <v>17</v>
      </c>
      <c r="D1689" s="8" t="s">
        <v>830</v>
      </c>
      <c r="I1689" s="8">
        <v>0.7</v>
      </c>
      <c r="J1689" s="20">
        <v>14.7</v>
      </c>
      <c r="L1689" s="8">
        <v>15.6</v>
      </c>
      <c r="U1689" s="8" t="s">
        <v>953</v>
      </c>
      <c r="V1689" s="10" t="s">
        <v>951</v>
      </c>
      <c r="W1689" s="10">
        <v>1989</v>
      </c>
      <c r="X1689" s="10" t="s">
        <v>952</v>
      </c>
      <c r="Y1689" s="10"/>
      <c r="Z1689" s="10"/>
      <c r="AA1689" s="10"/>
      <c r="AB1689" s="26" t="s">
        <v>558</v>
      </c>
    </row>
    <row r="1690" spans="1:28">
      <c r="A1690" s="8" t="s">
        <v>942</v>
      </c>
      <c r="B1690" s="8" t="s">
        <v>948</v>
      </c>
      <c r="C1690" s="8" t="s">
        <v>17</v>
      </c>
      <c r="D1690" s="8" t="s">
        <v>830</v>
      </c>
      <c r="I1690" s="8">
        <v>2</v>
      </c>
      <c r="U1690" s="8" t="s">
        <v>953</v>
      </c>
      <c r="V1690" s="10" t="s">
        <v>951</v>
      </c>
      <c r="W1690" s="10">
        <v>1989</v>
      </c>
      <c r="X1690" s="10" t="s">
        <v>952</v>
      </c>
      <c r="Y1690" s="10"/>
      <c r="Z1690" s="10"/>
      <c r="AA1690" s="10"/>
      <c r="AB1690" s="26" t="s">
        <v>558</v>
      </c>
    </row>
    <row r="1691" spans="1:28">
      <c r="A1691" s="8" t="s">
        <v>942</v>
      </c>
      <c r="B1691" s="8" t="s">
        <v>948</v>
      </c>
      <c r="C1691" s="8" t="s">
        <v>17</v>
      </c>
      <c r="D1691" s="8" t="s">
        <v>830</v>
      </c>
      <c r="I1691" s="8">
        <v>4</v>
      </c>
      <c r="J1691" s="20">
        <v>14</v>
      </c>
      <c r="L1691" s="8">
        <v>16</v>
      </c>
      <c r="U1691" s="8" t="s">
        <v>953</v>
      </c>
      <c r="V1691" s="10" t="s">
        <v>951</v>
      </c>
      <c r="W1691" s="10">
        <v>1989</v>
      </c>
      <c r="X1691" s="10" t="s">
        <v>952</v>
      </c>
      <c r="Y1691" s="10"/>
      <c r="Z1691" s="10"/>
      <c r="AA1691" s="10"/>
      <c r="AB1691" s="26" t="s">
        <v>558</v>
      </c>
    </row>
    <row r="1692" spans="1:28">
      <c r="A1692" s="8" t="s">
        <v>942</v>
      </c>
      <c r="B1692" s="8" t="s">
        <v>948</v>
      </c>
      <c r="C1692" s="8" t="s">
        <v>17</v>
      </c>
      <c r="D1692" s="8" t="s">
        <v>830</v>
      </c>
      <c r="I1692" s="8">
        <v>6</v>
      </c>
      <c r="J1692" s="20">
        <v>13.6</v>
      </c>
      <c r="L1692" s="8">
        <v>16.100000000000001</v>
      </c>
      <c r="U1692" s="8" t="s">
        <v>953</v>
      </c>
      <c r="V1692" s="10" t="s">
        <v>951</v>
      </c>
      <c r="W1692" s="10">
        <v>1989</v>
      </c>
      <c r="X1692" s="10" t="s">
        <v>952</v>
      </c>
      <c r="Y1692" s="10"/>
      <c r="Z1692" s="10"/>
      <c r="AA1692" s="10"/>
      <c r="AB1692" s="26" t="s">
        <v>558</v>
      </c>
    </row>
    <row r="1693" spans="1:28">
      <c r="A1693" s="8" t="s">
        <v>942</v>
      </c>
      <c r="B1693" s="8" t="s">
        <v>948</v>
      </c>
      <c r="C1693" s="8" t="s">
        <v>17</v>
      </c>
      <c r="D1693" s="8" t="s">
        <v>830</v>
      </c>
      <c r="I1693" s="8">
        <v>8</v>
      </c>
      <c r="J1693" s="20">
        <v>13</v>
      </c>
      <c r="L1693" s="8">
        <v>16.399999999999999</v>
      </c>
      <c r="U1693" s="8" t="s">
        <v>953</v>
      </c>
      <c r="V1693" s="10" t="s">
        <v>951</v>
      </c>
      <c r="W1693" s="10">
        <v>1989</v>
      </c>
      <c r="X1693" s="10" t="s">
        <v>952</v>
      </c>
      <c r="Y1693" s="10"/>
      <c r="Z1693" s="10"/>
      <c r="AA1693" s="10"/>
      <c r="AB1693" s="26" t="s">
        <v>558</v>
      </c>
    </row>
    <row r="1694" spans="1:28">
      <c r="A1694" s="8" t="s">
        <v>942</v>
      </c>
      <c r="B1694" s="8" t="s">
        <v>948</v>
      </c>
      <c r="C1694" s="8" t="s">
        <v>17</v>
      </c>
      <c r="D1694" s="8" t="s">
        <v>830</v>
      </c>
      <c r="I1694" s="8">
        <v>10</v>
      </c>
      <c r="J1694" s="20">
        <v>12.3</v>
      </c>
      <c r="L1694" s="8">
        <v>17</v>
      </c>
      <c r="U1694" s="8" t="s">
        <v>953</v>
      </c>
      <c r="V1694" s="10" t="s">
        <v>951</v>
      </c>
      <c r="W1694" s="10">
        <v>1989</v>
      </c>
      <c r="X1694" s="10" t="s">
        <v>952</v>
      </c>
      <c r="Y1694" s="10"/>
      <c r="Z1694" s="10"/>
      <c r="AA1694" s="10"/>
      <c r="AB1694" s="26" t="s">
        <v>558</v>
      </c>
    </row>
    <row r="1695" spans="1:28">
      <c r="A1695" s="8" t="s">
        <v>942</v>
      </c>
      <c r="B1695" s="8" t="s">
        <v>948</v>
      </c>
      <c r="C1695" s="8" t="s">
        <v>17</v>
      </c>
      <c r="D1695" s="8" t="s">
        <v>830</v>
      </c>
      <c r="I1695" s="8">
        <v>12</v>
      </c>
      <c r="J1695" s="20">
        <v>11.9</v>
      </c>
      <c r="L1695" s="8">
        <v>17.5</v>
      </c>
      <c r="U1695" s="8" t="s">
        <v>953</v>
      </c>
      <c r="V1695" s="10" t="s">
        <v>951</v>
      </c>
      <c r="W1695" s="10">
        <v>1989</v>
      </c>
      <c r="X1695" s="10" t="s">
        <v>952</v>
      </c>
      <c r="Y1695" s="10"/>
      <c r="Z1695" s="10"/>
      <c r="AA1695" s="10"/>
      <c r="AB1695" s="26" t="s">
        <v>558</v>
      </c>
    </row>
    <row r="1696" spans="1:28">
      <c r="A1696" s="8" t="s">
        <v>942</v>
      </c>
      <c r="B1696" s="8" t="s">
        <v>948</v>
      </c>
      <c r="C1696" s="8" t="s">
        <v>17</v>
      </c>
      <c r="D1696" s="8" t="s">
        <v>830</v>
      </c>
      <c r="I1696" s="8">
        <v>14</v>
      </c>
      <c r="J1696" s="20">
        <v>11.4</v>
      </c>
      <c r="L1696" s="8">
        <v>18.5</v>
      </c>
      <c r="U1696" s="8" t="s">
        <v>953</v>
      </c>
      <c r="V1696" s="10" t="s">
        <v>951</v>
      </c>
      <c r="W1696" s="10">
        <v>1989</v>
      </c>
      <c r="X1696" s="10" t="s">
        <v>952</v>
      </c>
      <c r="Y1696" s="10"/>
      <c r="Z1696" s="10"/>
      <c r="AA1696" s="10"/>
      <c r="AB1696" s="26" t="s">
        <v>558</v>
      </c>
    </row>
    <row r="1697" spans="1:28">
      <c r="A1697" s="8" t="s">
        <v>942</v>
      </c>
      <c r="B1697" s="8" t="s">
        <v>948</v>
      </c>
      <c r="C1697" s="8" t="s">
        <v>17</v>
      </c>
      <c r="D1697" s="8" t="s">
        <v>830</v>
      </c>
      <c r="I1697" s="8">
        <v>16</v>
      </c>
      <c r="J1697" s="20">
        <v>8.1999999999999993</v>
      </c>
      <c r="L1697" s="8">
        <v>25.3</v>
      </c>
      <c r="U1697" s="8" t="s">
        <v>953</v>
      </c>
      <c r="V1697" s="10" t="s">
        <v>951</v>
      </c>
      <c r="W1697" s="10">
        <v>1989</v>
      </c>
      <c r="X1697" s="10" t="s">
        <v>952</v>
      </c>
      <c r="Y1697" s="10"/>
      <c r="Z1697" s="10"/>
      <c r="AA1697" s="10"/>
      <c r="AB1697" s="26" t="s">
        <v>558</v>
      </c>
    </row>
    <row r="1698" spans="1:28">
      <c r="A1698" s="8" t="s">
        <v>942</v>
      </c>
      <c r="B1698" s="8" t="s">
        <v>948</v>
      </c>
      <c r="C1698" s="8" t="s">
        <v>17</v>
      </c>
      <c r="D1698" s="8" t="s">
        <v>830</v>
      </c>
      <c r="I1698" s="8">
        <v>17</v>
      </c>
      <c r="U1698" s="8" t="s">
        <v>953</v>
      </c>
      <c r="V1698" s="10" t="s">
        <v>951</v>
      </c>
      <c r="W1698" s="10">
        <v>1989</v>
      </c>
      <c r="X1698" s="10" t="s">
        <v>952</v>
      </c>
      <c r="Y1698" s="10"/>
      <c r="Z1698" s="10"/>
      <c r="AA1698" s="10"/>
      <c r="AB1698" s="26" t="s">
        <v>558</v>
      </c>
    </row>
    <row r="1699" spans="1:28">
      <c r="A1699" s="8" t="s">
        <v>942</v>
      </c>
      <c r="B1699" s="8" t="s">
        <v>949</v>
      </c>
      <c r="C1699" s="8" t="s">
        <v>17</v>
      </c>
      <c r="D1699" s="8" t="s">
        <v>830</v>
      </c>
      <c r="I1699" s="8">
        <v>0.7</v>
      </c>
      <c r="J1699" s="20">
        <v>14.5</v>
      </c>
      <c r="L1699" s="8">
        <v>15.5</v>
      </c>
      <c r="U1699" s="8" t="s">
        <v>953</v>
      </c>
      <c r="V1699" s="10" t="s">
        <v>951</v>
      </c>
      <c r="W1699" s="10">
        <v>1989</v>
      </c>
      <c r="X1699" s="10" t="s">
        <v>952</v>
      </c>
      <c r="Y1699" s="10"/>
      <c r="Z1699" s="10"/>
      <c r="AA1699" s="10"/>
      <c r="AB1699" s="26" t="s">
        <v>558</v>
      </c>
    </row>
    <row r="1700" spans="1:28">
      <c r="A1700" s="8" t="s">
        <v>942</v>
      </c>
      <c r="B1700" s="8" t="s">
        <v>949</v>
      </c>
      <c r="C1700" s="8" t="s">
        <v>17</v>
      </c>
      <c r="D1700" s="8" t="s">
        <v>830</v>
      </c>
      <c r="I1700" s="8">
        <v>2</v>
      </c>
      <c r="J1700" s="20">
        <v>14.5</v>
      </c>
      <c r="L1700" s="8">
        <v>15.6</v>
      </c>
      <c r="U1700" s="8" t="s">
        <v>953</v>
      </c>
      <c r="V1700" s="10" t="s">
        <v>951</v>
      </c>
      <c r="W1700" s="10">
        <v>1989</v>
      </c>
      <c r="X1700" s="10" t="s">
        <v>952</v>
      </c>
      <c r="Y1700" s="10"/>
      <c r="Z1700" s="10"/>
      <c r="AA1700" s="10"/>
      <c r="AB1700" s="26" t="s">
        <v>558</v>
      </c>
    </row>
    <row r="1701" spans="1:28">
      <c r="A1701" s="8" t="s">
        <v>942</v>
      </c>
      <c r="B1701" s="8" t="s">
        <v>949</v>
      </c>
      <c r="C1701" s="8" t="s">
        <v>17</v>
      </c>
      <c r="D1701" s="8" t="s">
        <v>830</v>
      </c>
      <c r="I1701" s="8">
        <v>4</v>
      </c>
      <c r="J1701" s="20">
        <v>14</v>
      </c>
      <c r="L1701" s="8">
        <v>15.9</v>
      </c>
      <c r="U1701" s="8" t="s">
        <v>953</v>
      </c>
      <c r="V1701" s="10" t="s">
        <v>951</v>
      </c>
      <c r="W1701" s="10">
        <v>1989</v>
      </c>
      <c r="X1701" s="10" t="s">
        <v>952</v>
      </c>
      <c r="Y1701" s="10"/>
      <c r="Z1701" s="10"/>
      <c r="AA1701" s="10"/>
      <c r="AB1701" s="26" t="s">
        <v>558</v>
      </c>
    </row>
    <row r="1702" spans="1:28">
      <c r="A1702" s="8" t="s">
        <v>942</v>
      </c>
      <c r="B1702" s="8" t="s">
        <v>949</v>
      </c>
      <c r="C1702" s="8" t="s">
        <v>17</v>
      </c>
      <c r="D1702" s="8" t="s">
        <v>830</v>
      </c>
      <c r="I1702" s="8">
        <v>6</v>
      </c>
      <c r="J1702" s="20">
        <v>13.7</v>
      </c>
      <c r="L1702" s="8">
        <v>16.100000000000001</v>
      </c>
      <c r="U1702" s="8" t="s">
        <v>953</v>
      </c>
      <c r="V1702" s="10" t="s">
        <v>951</v>
      </c>
      <c r="W1702" s="10">
        <v>1989</v>
      </c>
      <c r="X1702" s="10" t="s">
        <v>952</v>
      </c>
      <c r="Y1702" s="10"/>
      <c r="Z1702" s="10"/>
      <c r="AA1702" s="10"/>
      <c r="AB1702" s="26" t="s">
        <v>558</v>
      </c>
    </row>
    <row r="1703" spans="1:28">
      <c r="A1703" s="8" t="s">
        <v>942</v>
      </c>
      <c r="B1703" s="8" t="s">
        <v>949</v>
      </c>
      <c r="C1703" s="8" t="s">
        <v>17</v>
      </c>
      <c r="D1703" s="8" t="s">
        <v>830</v>
      </c>
      <c r="I1703" s="8">
        <v>8</v>
      </c>
      <c r="J1703" s="20">
        <v>13.4</v>
      </c>
      <c r="L1703" s="8">
        <v>16.100000000000001</v>
      </c>
      <c r="U1703" s="8" t="s">
        <v>953</v>
      </c>
      <c r="V1703" s="10" t="s">
        <v>951</v>
      </c>
      <c r="W1703" s="10">
        <v>1989</v>
      </c>
      <c r="X1703" s="10" t="s">
        <v>952</v>
      </c>
      <c r="Y1703" s="10"/>
      <c r="Z1703" s="10"/>
      <c r="AA1703" s="10"/>
      <c r="AB1703" s="26" t="s">
        <v>558</v>
      </c>
    </row>
    <row r="1704" spans="1:28">
      <c r="A1704" s="8" t="s">
        <v>942</v>
      </c>
      <c r="B1704" s="8" t="s">
        <v>949</v>
      </c>
      <c r="C1704" s="8" t="s">
        <v>17</v>
      </c>
      <c r="D1704" s="8" t="s">
        <v>830</v>
      </c>
      <c r="I1704" s="8">
        <v>10</v>
      </c>
      <c r="J1704" s="20">
        <v>12.4</v>
      </c>
      <c r="L1704" s="8">
        <v>16.899999999999999</v>
      </c>
      <c r="U1704" s="8" t="s">
        <v>953</v>
      </c>
      <c r="V1704" s="10" t="s">
        <v>951</v>
      </c>
      <c r="W1704" s="10">
        <v>1989</v>
      </c>
      <c r="X1704" s="10" t="s">
        <v>952</v>
      </c>
      <c r="Y1704" s="10"/>
      <c r="Z1704" s="10"/>
      <c r="AA1704" s="10"/>
      <c r="AB1704" s="26" t="s">
        <v>558</v>
      </c>
    </row>
    <row r="1705" spans="1:28">
      <c r="A1705" s="8" t="s">
        <v>942</v>
      </c>
      <c r="B1705" s="8" t="s">
        <v>949</v>
      </c>
      <c r="C1705" s="8" t="s">
        <v>17</v>
      </c>
      <c r="D1705" s="8" t="s">
        <v>830</v>
      </c>
      <c r="I1705" s="8">
        <v>12</v>
      </c>
      <c r="J1705" s="20">
        <v>12</v>
      </c>
      <c r="L1705" s="8">
        <v>17.5</v>
      </c>
      <c r="U1705" s="8" t="s">
        <v>953</v>
      </c>
      <c r="V1705" s="10" t="s">
        <v>951</v>
      </c>
      <c r="W1705" s="10">
        <v>1989</v>
      </c>
      <c r="X1705" s="10" t="s">
        <v>952</v>
      </c>
      <c r="Y1705" s="10"/>
      <c r="Z1705" s="10"/>
      <c r="AA1705" s="10"/>
      <c r="AB1705" s="26" t="s">
        <v>558</v>
      </c>
    </row>
    <row r="1706" spans="1:28">
      <c r="A1706" s="8" t="s">
        <v>942</v>
      </c>
      <c r="B1706" s="8" t="s">
        <v>949</v>
      </c>
      <c r="C1706" s="8" t="s">
        <v>17</v>
      </c>
      <c r="D1706" s="8" t="s">
        <v>830</v>
      </c>
      <c r="I1706" s="8">
        <v>14</v>
      </c>
      <c r="J1706" s="20">
        <v>11.4</v>
      </c>
      <c r="L1706" s="8">
        <v>18.7</v>
      </c>
      <c r="U1706" s="8" t="s">
        <v>953</v>
      </c>
      <c r="V1706" s="10" t="s">
        <v>951</v>
      </c>
      <c r="W1706" s="10">
        <v>1989</v>
      </c>
      <c r="X1706" s="10" t="s">
        <v>952</v>
      </c>
      <c r="Y1706" s="10"/>
      <c r="Z1706" s="10"/>
      <c r="AA1706" s="10"/>
      <c r="AB1706" s="26" t="s">
        <v>558</v>
      </c>
    </row>
    <row r="1707" spans="1:28">
      <c r="A1707" s="8" t="s">
        <v>942</v>
      </c>
      <c r="B1707" s="8" t="s">
        <v>949</v>
      </c>
      <c r="C1707" s="8" t="s">
        <v>17</v>
      </c>
      <c r="D1707" s="8" t="s">
        <v>830</v>
      </c>
      <c r="I1707" s="8">
        <v>16</v>
      </c>
      <c r="J1707" s="20">
        <v>8.8000000000000007</v>
      </c>
      <c r="L1707" s="8">
        <v>23.8</v>
      </c>
      <c r="U1707" s="8" t="s">
        <v>953</v>
      </c>
      <c r="V1707" s="10" t="s">
        <v>951</v>
      </c>
      <c r="W1707" s="10">
        <v>1989</v>
      </c>
      <c r="X1707" s="10" t="s">
        <v>952</v>
      </c>
      <c r="Y1707" s="10"/>
      <c r="Z1707" s="10"/>
      <c r="AA1707" s="10"/>
      <c r="AB1707" s="26" t="s">
        <v>558</v>
      </c>
    </row>
    <row r="1708" spans="1:28">
      <c r="A1708" s="8" t="s">
        <v>942</v>
      </c>
      <c r="B1708" s="8" t="s">
        <v>949</v>
      </c>
      <c r="C1708" s="8" t="s">
        <v>17</v>
      </c>
      <c r="D1708" s="8" t="s">
        <v>830</v>
      </c>
      <c r="I1708" s="8">
        <v>17</v>
      </c>
      <c r="U1708" s="8" t="s">
        <v>953</v>
      </c>
      <c r="V1708" s="10" t="s">
        <v>951</v>
      </c>
      <c r="W1708" s="10">
        <v>1989</v>
      </c>
      <c r="X1708" s="10" t="s">
        <v>952</v>
      </c>
      <c r="Y1708" s="10"/>
      <c r="Z1708" s="10"/>
      <c r="AA1708" s="10"/>
      <c r="AB1708" s="26" t="s">
        <v>558</v>
      </c>
    </row>
    <row r="1709" spans="1:28">
      <c r="A1709" s="8" t="s">
        <v>942</v>
      </c>
      <c r="B1709" s="8" t="s">
        <v>949</v>
      </c>
      <c r="C1709" s="8" t="s">
        <v>17</v>
      </c>
      <c r="D1709" s="8" t="s">
        <v>830</v>
      </c>
      <c r="I1709" s="8">
        <v>0.7</v>
      </c>
      <c r="J1709" s="20">
        <v>14.2</v>
      </c>
      <c r="L1709" s="8">
        <v>14.6</v>
      </c>
      <c r="U1709" s="8" t="s">
        <v>953</v>
      </c>
      <c r="V1709" s="10" t="s">
        <v>951</v>
      </c>
      <c r="W1709" s="10">
        <v>1989</v>
      </c>
      <c r="X1709" s="10" t="s">
        <v>952</v>
      </c>
      <c r="Y1709" s="10"/>
      <c r="Z1709" s="10"/>
      <c r="AA1709" s="10"/>
      <c r="AB1709" s="26" t="s">
        <v>558</v>
      </c>
    </row>
    <row r="1710" spans="1:28">
      <c r="A1710" s="8" t="s">
        <v>942</v>
      </c>
      <c r="B1710" s="8" t="s">
        <v>950</v>
      </c>
      <c r="C1710" s="8" t="s">
        <v>17</v>
      </c>
      <c r="D1710" s="8" t="s">
        <v>830</v>
      </c>
      <c r="I1710" s="8">
        <v>2</v>
      </c>
      <c r="U1710" s="8" t="s">
        <v>953</v>
      </c>
      <c r="V1710" s="10" t="s">
        <v>951</v>
      </c>
      <c r="W1710" s="10">
        <v>1989</v>
      </c>
      <c r="X1710" s="10" t="s">
        <v>952</v>
      </c>
      <c r="Y1710" s="10"/>
      <c r="Z1710" s="10"/>
      <c r="AA1710" s="10"/>
      <c r="AB1710" s="26" t="s">
        <v>558</v>
      </c>
    </row>
    <row r="1711" spans="1:28">
      <c r="A1711" s="8" t="s">
        <v>942</v>
      </c>
      <c r="B1711" s="8" t="s">
        <v>950</v>
      </c>
      <c r="C1711" s="8" t="s">
        <v>17</v>
      </c>
      <c r="D1711" s="8" t="s">
        <v>830</v>
      </c>
      <c r="I1711" s="8">
        <v>4</v>
      </c>
      <c r="J1711" s="20">
        <v>14</v>
      </c>
      <c r="L1711" s="8">
        <v>16</v>
      </c>
      <c r="U1711" s="8" t="s">
        <v>953</v>
      </c>
      <c r="V1711" s="10" t="s">
        <v>951</v>
      </c>
      <c r="W1711" s="10">
        <v>1989</v>
      </c>
      <c r="X1711" s="10" t="s">
        <v>952</v>
      </c>
      <c r="Y1711" s="10"/>
      <c r="Z1711" s="10"/>
      <c r="AA1711" s="10"/>
      <c r="AB1711" s="26" t="s">
        <v>558</v>
      </c>
    </row>
    <row r="1712" spans="1:28">
      <c r="A1712" s="8" t="s">
        <v>942</v>
      </c>
      <c r="B1712" s="8" t="s">
        <v>950</v>
      </c>
      <c r="C1712" s="8" t="s">
        <v>17</v>
      </c>
      <c r="D1712" s="8" t="s">
        <v>830</v>
      </c>
      <c r="I1712" s="8">
        <v>6</v>
      </c>
      <c r="J1712" s="20">
        <v>13.7</v>
      </c>
      <c r="L1712" s="8">
        <v>16.100000000000001</v>
      </c>
      <c r="U1712" s="8" t="s">
        <v>953</v>
      </c>
      <c r="V1712" s="10" t="s">
        <v>951</v>
      </c>
      <c r="W1712" s="10">
        <v>1989</v>
      </c>
      <c r="X1712" s="10" t="s">
        <v>952</v>
      </c>
      <c r="Y1712" s="10"/>
      <c r="Z1712" s="10"/>
      <c r="AA1712" s="10"/>
      <c r="AB1712" s="26" t="s">
        <v>558</v>
      </c>
    </row>
    <row r="1713" spans="1:28">
      <c r="A1713" s="8" t="s">
        <v>942</v>
      </c>
      <c r="B1713" s="8" t="s">
        <v>950</v>
      </c>
      <c r="C1713" s="8" t="s">
        <v>17</v>
      </c>
      <c r="D1713" s="8" t="s">
        <v>830</v>
      </c>
      <c r="I1713" s="8">
        <v>8</v>
      </c>
      <c r="J1713" s="20">
        <v>12.8</v>
      </c>
      <c r="L1713" s="8">
        <v>16.5</v>
      </c>
      <c r="U1713" s="8" t="s">
        <v>953</v>
      </c>
      <c r="V1713" s="10" t="s">
        <v>951</v>
      </c>
      <c r="W1713" s="10">
        <v>1989</v>
      </c>
      <c r="X1713" s="10" t="s">
        <v>952</v>
      </c>
      <c r="Y1713" s="10"/>
      <c r="Z1713" s="10"/>
      <c r="AA1713" s="10"/>
      <c r="AB1713" s="26" t="s">
        <v>558</v>
      </c>
    </row>
    <row r="1714" spans="1:28">
      <c r="A1714" s="8" t="s">
        <v>942</v>
      </c>
      <c r="B1714" s="8" t="s">
        <v>950</v>
      </c>
      <c r="C1714" s="8" t="s">
        <v>17</v>
      </c>
      <c r="D1714" s="8" t="s">
        <v>830</v>
      </c>
      <c r="I1714" s="8">
        <v>10</v>
      </c>
      <c r="J1714" s="20">
        <v>12.4</v>
      </c>
      <c r="L1714" s="8">
        <v>17.2</v>
      </c>
      <c r="U1714" s="8" t="s">
        <v>953</v>
      </c>
      <c r="V1714" s="10" t="s">
        <v>951</v>
      </c>
      <c r="W1714" s="10">
        <v>1989</v>
      </c>
      <c r="X1714" s="10" t="s">
        <v>952</v>
      </c>
      <c r="Y1714" s="10"/>
      <c r="Z1714" s="10"/>
      <c r="AA1714" s="10"/>
      <c r="AB1714" s="26" t="s">
        <v>558</v>
      </c>
    </row>
    <row r="1715" spans="1:28">
      <c r="A1715" s="8" t="s">
        <v>942</v>
      </c>
      <c r="B1715" s="8" t="s">
        <v>950</v>
      </c>
      <c r="C1715" s="8" t="s">
        <v>17</v>
      </c>
      <c r="D1715" s="8" t="s">
        <v>830</v>
      </c>
      <c r="I1715" s="8">
        <v>12</v>
      </c>
      <c r="J1715" s="20">
        <v>11.7</v>
      </c>
      <c r="L1715" s="8">
        <v>18.100000000000001</v>
      </c>
      <c r="U1715" s="8" t="s">
        <v>953</v>
      </c>
      <c r="V1715" s="10" t="s">
        <v>951</v>
      </c>
      <c r="W1715" s="10">
        <v>1989</v>
      </c>
      <c r="X1715" s="10" t="s">
        <v>952</v>
      </c>
      <c r="Y1715" s="10"/>
      <c r="Z1715" s="10"/>
      <c r="AA1715" s="10"/>
      <c r="AB1715" s="26" t="s">
        <v>558</v>
      </c>
    </row>
    <row r="1716" spans="1:28">
      <c r="A1716" s="8" t="s">
        <v>942</v>
      </c>
      <c r="B1716" s="8" t="s">
        <v>950</v>
      </c>
      <c r="C1716" s="8" t="s">
        <v>17</v>
      </c>
      <c r="D1716" s="8" t="s">
        <v>830</v>
      </c>
      <c r="I1716" s="8">
        <v>14</v>
      </c>
      <c r="J1716" s="20">
        <v>10.8</v>
      </c>
      <c r="L1716" s="8">
        <v>20</v>
      </c>
      <c r="U1716" s="8" t="s">
        <v>953</v>
      </c>
      <c r="V1716" s="10" t="s">
        <v>951</v>
      </c>
      <c r="W1716" s="10">
        <v>1989</v>
      </c>
      <c r="X1716" s="10" t="s">
        <v>952</v>
      </c>
      <c r="Y1716" s="10"/>
      <c r="Z1716" s="10"/>
      <c r="AA1716" s="10"/>
      <c r="AB1716" s="26" t="s">
        <v>558</v>
      </c>
    </row>
    <row r="1717" spans="1:28">
      <c r="A1717" s="8" t="s">
        <v>942</v>
      </c>
      <c r="B1717" s="8" t="s">
        <v>950</v>
      </c>
      <c r="C1717" s="8" t="s">
        <v>17</v>
      </c>
      <c r="D1717" s="8" t="s">
        <v>830</v>
      </c>
      <c r="I1717" s="8">
        <v>16</v>
      </c>
      <c r="J1717" s="20">
        <v>8.5</v>
      </c>
      <c r="L1717" s="8">
        <v>24.8</v>
      </c>
      <c r="U1717" s="8" t="s">
        <v>953</v>
      </c>
      <c r="V1717" s="10" t="s">
        <v>951</v>
      </c>
      <c r="W1717" s="10">
        <v>1989</v>
      </c>
      <c r="X1717" s="10" t="s">
        <v>952</v>
      </c>
      <c r="Y1717" s="10"/>
      <c r="Z1717" s="10"/>
      <c r="AA1717" s="10"/>
      <c r="AB1717" s="26" t="s">
        <v>558</v>
      </c>
    </row>
    <row r="1718" spans="1:28">
      <c r="A1718" s="8" t="s">
        <v>942</v>
      </c>
      <c r="B1718" s="8" t="s">
        <v>950</v>
      </c>
      <c r="C1718" s="8" t="s">
        <v>17</v>
      </c>
      <c r="D1718" s="8" t="s">
        <v>830</v>
      </c>
      <c r="I1718" s="8">
        <v>17</v>
      </c>
      <c r="J1718" s="20">
        <v>7.4</v>
      </c>
      <c r="L1718" s="8">
        <v>26.6</v>
      </c>
      <c r="U1718" s="8" t="s">
        <v>957</v>
      </c>
      <c r="V1718" s="10" t="s">
        <v>951</v>
      </c>
      <c r="W1718" s="10">
        <v>1989</v>
      </c>
      <c r="X1718" s="10" t="s">
        <v>952</v>
      </c>
      <c r="Y1718" s="10"/>
      <c r="Z1718" s="10"/>
      <c r="AA1718" s="10"/>
      <c r="AB1718" s="26" t="s">
        <v>558</v>
      </c>
    </row>
    <row r="1719" spans="1:28">
      <c r="A1719" s="8" t="s">
        <v>958</v>
      </c>
      <c r="B1719" s="8" t="s">
        <v>959</v>
      </c>
      <c r="C1719" s="8" t="s">
        <v>17</v>
      </c>
      <c r="D1719" s="8" t="s">
        <v>137</v>
      </c>
      <c r="I1719" s="8">
        <v>0.1</v>
      </c>
      <c r="J1719" s="20">
        <v>4.26</v>
      </c>
      <c r="L1719" s="8">
        <v>26.25</v>
      </c>
      <c r="M1719" s="8">
        <v>20.84</v>
      </c>
      <c r="U1719" s="8" t="s">
        <v>953</v>
      </c>
      <c r="V1719" s="10" t="s">
        <v>954</v>
      </c>
      <c r="W1719" s="10">
        <v>1997</v>
      </c>
      <c r="X1719" s="10" t="s">
        <v>955</v>
      </c>
      <c r="Y1719" s="10"/>
      <c r="Z1719" s="10"/>
      <c r="AA1719" s="10"/>
      <c r="AB1719" s="26" t="s">
        <v>956</v>
      </c>
    </row>
    <row r="1720" spans="1:28">
      <c r="A1720" s="8" t="s">
        <v>958</v>
      </c>
      <c r="B1720" s="8" t="s">
        <v>959</v>
      </c>
      <c r="C1720" s="8" t="s">
        <v>17</v>
      </c>
      <c r="D1720" s="8" t="s">
        <v>137</v>
      </c>
      <c r="I1720" s="8">
        <v>0.2</v>
      </c>
      <c r="J1720" s="20">
        <v>4.25</v>
      </c>
      <c r="L1720" s="8">
        <v>26.25</v>
      </c>
      <c r="M1720" s="8">
        <v>20.84</v>
      </c>
      <c r="U1720" s="8" t="s">
        <v>953</v>
      </c>
      <c r="V1720" s="10" t="s">
        <v>954</v>
      </c>
      <c r="W1720" s="10">
        <v>1997</v>
      </c>
      <c r="X1720" s="10" t="s">
        <v>955</v>
      </c>
      <c r="Y1720" s="10"/>
      <c r="Z1720" s="10"/>
      <c r="AA1720" s="10"/>
      <c r="AB1720" s="26" t="s">
        <v>956</v>
      </c>
    </row>
    <row r="1721" spans="1:28">
      <c r="A1721" s="8" t="s">
        <v>958</v>
      </c>
      <c r="B1721" s="8" t="s">
        <v>959</v>
      </c>
      <c r="C1721" s="8" t="s">
        <v>17</v>
      </c>
      <c r="D1721" s="8" t="s">
        <v>137</v>
      </c>
      <c r="I1721" s="8">
        <v>0.3</v>
      </c>
      <c r="J1721" s="20">
        <v>4.25</v>
      </c>
      <c r="L1721" s="8">
        <v>26.24</v>
      </c>
      <c r="M1721" s="8">
        <v>20.83</v>
      </c>
      <c r="U1721" s="8" t="s">
        <v>953</v>
      </c>
      <c r="V1721" s="10" t="s">
        <v>954</v>
      </c>
      <c r="W1721" s="10">
        <v>1997</v>
      </c>
      <c r="X1721" s="10" t="s">
        <v>955</v>
      </c>
      <c r="Y1721" s="10"/>
      <c r="Z1721" s="10"/>
      <c r="AA1721" s="10"/>
      <c r="AB1721" s="26" t="s">
        <v>956</v>
      </c>
    </row>
    <row r="1722" spans="1:28">
      <c r="A1722" s="8" t="s">
        <v>958</v>
      </c>
      <c r="B1722" s="8" t="s">
        <v>959</v>
      </c>
      <c r="C1722" s="8" t="s">
        <v>17</v>
      </c>
      <c r="D1722" s="8" t="s">
        <v>137</v>
      </c>
      <c r="I1722" s="8">
        <v>0.4</v>
      </c>
      <c r="J1722" s="8">
        <v>4.24</v>
      </c>
      <c r="L1722" s="8">
        <v>26.24</v>
      </c>
      <c r="M1722" s="8">
        <v>20.83</v>
      </c>
      <c r="U1722" s="8" t="s">
        <v>953</v>
      </c>
      <c r="V1722" s="10" t="s">
        <v>954</v>
      </c>
      <c r="W1722" s="10">
        <v>1997</v>
      </c>
      <c r="X1722" s="10" t="s">
        <v>955</v>
      </c>
      <c r="Y1722" s="10"/>
      <c r="Z1722" s="10"/>
      <c r="AA1722" s="10"/>
      <c r="AB1722" s="26" t="s">
        <v>956</v>
      </c>
    </row>
    <row r="1723" spans="1:28">
      <c r="A1723" s="8" t="s">
        <v>958</v>
      </c>
      <c r="B1723" s="8" t="s">
        <v>959</v>
      </c>
      <c r="C1723" s="8" t="s">
        <v>17</v>
      </c>
      <c r="D1723" s="8" t="s">
        <v>137</v>
      </c>
      <c r="I1723" s="8">
        <v>0.6</v>
      </c>
      <c r="J1723" s="8">
        <v>4.26</v>
      </c>
      <c r="L1723" s="8">
        <v>26.21</v>
      </c>
      <c r="M1723" s="8">
        <v>20.8</v>
      </c>
      <c r="U1723" s="8" t="s">
        <v>953</v>
      </c>
      <c r="V1723" s="10" t="s">
        <v>954</v>
      </c>
      <c r="W1723" s="10">
        <v>1997</v>
      </c>
      <c r="X1723" s="10" t="s">
        <v>955</v>
      </c>
      <c r="Y1723" s="10"/>
      <c r="Z1723" s="10"/>
      <c r="AA1723" s="10"/>
      <c r="AB1723" s="26" t="s">
        <v>956</v>
      </c>
    </row>
    <row r="1724" spans="1:28">
      <c r="A1724" s="8" t="s">
        <v>958</v>
      </c>
      <c r="B1724" s="8" t="s">
        <v>959</v>
      </c>
      <c r="C1724" s="8" t="s">
        <v>17</v>
      </c>
      <c r="D1724" s="8" t="s">
        <v>137</v>
      </c>
      <c r="I1724" s="8">
        <v>0.8</v>
      </c>
      <c r="J1724" s="8">
        <v>4.26</v>
      </c>
      <c r="L1724" s="8">
        <v>26.26</v>
      </c>
      <c r="M1724" s="8">
        <v>20.85</v>
      </c>
      <c r="U1724" s="8" t="s">
        <v>953</v>
      </c>
      <c r="V1724" s="10" t="s">
        <v>954</v>
      </c>
      <c r="W1724" s="10">
        <v>1997</v>
      </c>
      <c r="X1724" s="10" t="s">
        <v>955</v>
      </c>
      <c r="Y1724" s="10"/>
      <c r="Z1724" s="10"/>
      <c r="AA1724" s="10"/>
      <c r="AB1724" s="26" t="s">
        <v>956</v>
      </c>
    </row>
    <row r="1725" spans="1:28">
      <c r="A1725" s="8" t="s">
        <v>958</v>
      </c>
      <c r="B1725" s="8" t="s">
        <v>959</v>
      </c>
      <c r="C1725" s="8" t="s">
        <v>17</v>
      </c>
      <c r="D1725" s="8" t="s">
        <v>137</v>
      </c>
      <c r="I1725" s="8">
        <v>0.9</v>
      </c>
      <c r="J1725" s="8">
        <v>4.26</v>
      </c>
      <c r="L1725" s="8">
        <v>26.27</v>
      </c>
      <c r="M1725" s="8">
        <v>20.85</v>
      </c>
      <c r="U1725" s="8" t="s">
        <v>953</v>
      </c>
      <c r="V1725" s="10" t="s">
        <v>954</v>
      </c>
      <c r="W1725" s="10">
        <v>1997</v>
      </c>
      <c r="X1725" s="10" t="s">
        <v>955</v>
      </c>
      <c r="Y1725" s="10"/>
      <c r="Z1725" s="10"/>
      <c r="AA1725" s="10"/>
      <c r="AB1725" s="26" t="s">
        <v>956</v>
      </c>
    </row>
    <row r="1726" spans="1:28">
      <c r="A1726" s="8" t="s">
        <v>958</v>
      </c>
      <c r="B1726" s="8" t="s">
        <v>959</v>
      </c>
      <c r="C1726" s="8" t="s">
        <v>17</v>
      </c>
      <c r="D1726" s="8" t="s">
        <v>137</v>
      </c>
      <c r="I1726" s="8">
        <v>1.1000000000000001</v>
      </c>
      <c r="J1726" s="8">
        <v>4.26</v>
      </c>
      <c r="L1726" s="8">
        <v>26.28</v>
      </c>
      <c r="M1726" s="8">
        <v>20.86</v>
      </c>
      <c r="U1726" s="8" t="s">
        <v>953</v>
      </c>
      <c r="V1726" s="10" t="s">
        <v>954</v>
      </c>
      <c r="W1726" s="10">
        <v>1997</v>
      </c>
      <c r="X1726" s="10" t="s">
        <v>955</v>
      </c>
      <c r="Y1726" s="10"/>
      <c r="Z1726" s="10"/>
      <c r="AA1726" s="10"/>
      <c r="AB1726" s="26" t="s">
        <v>956</v>
      </c>
    </row>
    <row r="1727" spans="1:28">
      <c r="A1727" s="8" t="s">
        <v>958</v>
      </c>
      <c r="B1727" s="8" t="s">
        <v>959</v>
      </c>
      <c r="C1727" s="8" t="s">
        <v>17</v>
      </c>
      <c r="D1727" s="8" t="s">
        <v>137</v>
      </c>
      <c r="I1727" s="8">
        <v>2</v>
      </c>
      <c r="J1727" s="8">
        <v>4.2699999999999996</v>
      </c>
      <c r="L1727" s="8">
        <v>26.29</v>
      </c>
      <c r="M1727" s="8">
        <v>20.87</v>
      </c>
      <c r="U1727" s="8" t="s">
        <v>953</v>
      </c>
      <c r="V1727" s="10" t="s">
        <v>954</v>
      </c>
      <c r="W1727" s="10">
        <v>1997</v>
      </c>
      <c r="X1727" s="10" t="s">
        <v>955</v>
      </c>
      <c r="Y1727" s="10"/>
      <c r="Z1727" s="10"/>
      <c r="AA1727" s="10"/>
      <c r="AB1727" s="26" t="s">
        <v>956</v>
      </c>
    </row>
    <row r="1728" spans="1:28">
      <c r="A1728" s="8" t="s">
        <v>958</v>
      </c>
      <c r="B1728" s="8" t="s">
        <v>959</v>
      </c>
      <c r="C1728" s="8" t="s">
        <v>17</v>
      </c>
      <c r="D1728" s="8" t="s">
        <v>137</v>
      </c>
      <c r="I1728" s="8">
        <v>3</v>
      </c>
      <c r="J1728" s="8">
        <v>4.3</v>
      </c>
      <c r="L1728" s="8">
        <v>26.31</v>
      </c>
      <c r="M1728" s="8">
        <v>20.88</v>
      </c>
      <c r="U1728" s="8" t="s">
        <v>953</v>
      </c>
      <c r="V1728" s="10" t="s">
        <v>954</v>
      </c>
      <c r="W1728" s="10">
        <v>1997</v>
      </c>
      <c r="X1728" s="10" t="s">
        <v>955</v>
      </c>
      <c r="Y1728" s="10"/>
      <c r="Z1728" s="10"/>
      <c r="AA1728" s="10"/>
      <c r="AB1728" s="26" t="s">
        <v>956</v>
      </c>
    </row>
    <row r="1729" spans="1:28">
      <c r="A1729" s="8" t="s">
        <v>958</v>
      </c>
      <c r="B1729" s="8" t="s">
        <v>959</v>
      </c>
      <c r="C1729" s="8" t="s">
        <v>17</v>
      </c>
      <c r="D1729" s="8" t="s">
        <v>137</v>
      </c>
      <c r="I1729" s="8">
        <v>4</v>
      </c>
      <c r="J1729" s="8">
        <v>4.62</v>
      </c>
      <c r="L1729" s="8">
        <v>26.53</v>
      </c>
      <c r="M1729" s="8">
        <v>21.03</v>
      </c>
      <c r="U1729" s="8" t="s">
        <v>953</v>
      </c>
      <c r="V1729" s="10" t="s">
        <v>954</v>
      </c>
      <c r="W1729" s="10">
        <v>1997</v>
      </c>
      <c r="X1729" s="10" t="s">
        <v>955</v>
      </c>
      <c r="Y1729" s="10"/>
      <c r="Z1729" s="10"/>
      <c r="AA1729" s="10"/>
      <c r="AB1729" s="26" t="s">
        <v>956</v>
      </c>
    </row>
    <row r="1730" spans="1:28">
      <c r="A1730" s="8" t="s">
        <v>958</v>
      </c>
      <c r="B1730" s="8" t="s">
        <v>959</v>
      </c>
      <c r="C1730" s="8" t="s">
        <v>17</v>
      </c>
      <c r="D1730" s="8" t="s">
        <v>137</v>
      </c>
      <c r="I1730" s="8">
        <v>5</v>
      </c>
      <c r="J1730" s="8">
        <v>4.63</v>
      </c>
      <c r="L1730" s="8">
        <v>26.57</v>
      </c>
      <c r="M1730" s="8">
        <v>21.06</v>
      </c>
      <c r="U1730" s="8" t="s">
        <v>953</v>
      </c>
      <c r="V1730" s="10" t="s">
        <v>954</v>
      </c>
      <c r="W1730" s="10">
        <v>1997</v>
      </c>
      <c r="X1730" s="10" t="s">
        <v>955</v>
      </c>
      <c r="Y1730" s="10"/>
      <c r="Z1730" s="10"/>
      <c r="AA1730" s="10"/>
      <c r="AB1730" s="26" t="s">
        <v>956</v>
      </c>
    </row>
    <row r="1731" spans="1:28">
      <c r="A1731" s="8" t="s">
        <v>958</v>
      </c>
      <c r="B1731" s="8" t="s">
        <v>959</v>
      </c>
      <c r="C1731" s="8" t="s">
        <v>17</v>
      </c>
      <c r="D1731" s="8" t="s">
        <v>137</v>
      </c>
      <c r="I1731" s="8">
        <v>6</v>
      </c>
      <c r="J1731" s="8">
        <v>4.6399999999999997</v>
      </c>
      <c r="L1731" s="8">
        <v>26.6</v>
      </c>
      <c r="M1731" s="8">
        <v>21.08</v>
      </c>
      <c r="U1731" s="8" t="s">
        <v>953</v>
      </c>
      <c r="V1731" s="10" t="s">
        <v>954</v>
      </c>
      <c r="W1731" s="10">
        <v>1997</v>
      </c>
      <c r="X1731" s="10" t="s">
        <v>955</v>
      </c>
      <c r="Y1731" s="10"/>
      <c r="Z1731" s="10"/>
      <c r="AA1731" s="10"/>
      <c r="AB1731" s="26" t="s">
        <v>956</v>
      </c>
    </row>
    <row r="1732" spans="1:28">
      <c r="A1732" s="8" t="s">
        <v>958</v>
      </c>
      <c r="B1732" s="8" t="s">
        <v>959</v>
      </c>
      <c r="C1732" s="8" t="s">
        <v>17</v>
      </c>
      <c r="D1732" s="8" t="s">
        <v>137</v>
      </c>
      <c r="I1732" s="8">
        <v>7</v>
      </c>
      <c r="J1732" s="8">
        <v>5.14</v>
      </c>
      <c r="L1732" s="8">
        <v>27.09</v>
      </c>
      <c r="M1732" s="8">
        <v>21.44</v>
      </c>
      <c r="U1732" s="8" t="s">
        <v>953</v>
      </c>
      <c r="V1732" s="10" t="s">
        <v>954</v>
      </c>
      <c r="W1732" s="10">
        <v>1997</v>
      </c>
      <c r="X1732" s="10" t="s">
        <v>955</v>
      </c>
      <c r="Y1732" s="10"/>
      <c r="Z1732" s="10"/>
      <c r="AA1732" s="10"/>
      <c r="AB1732" s="26" t="s">
        <v>956</v>
      </c>
    </row>
    <row r="1733" spans="1:28">
      <c r="A1733" s="8" t="s">
        <v>958</v>
      </c>
      <c r="B1733" s="8" t="s">
        <v>959</v>
      </c>
      <c r="C1733" s="8" t="s">
        <v>17</v>
      </c>
      <c r="D1733" s="8" t="s">
        <v>137</v>
      </c>
      <c r="I1733" s="8">
        <v>8</v>
      </c>
      <c r="J1733" s="8">
        <v>5.44</v>
      </c>
      <c r="L1733" s="8">
        <v>27.4</v>
      </c>
      <c r="M1733" s="8">
        <v>21.66</v>
      </c>
      <c r="U1733" s="8" t="s">
        <v>953</v>
      </c>
      <c r="V1733" s="10" t="s">
        <v>954</v>
      </c>
      <c r="W1733" s="10">
        <v>1997</v>
      </c>
      <c r="X1733" s="10" t="s">
        <v>955</v>
      </c>
      <c r="Y1733" s="10"/>
      <c r="Z1733" s="10"/>
      <c r="AA1733" s="10"/>
      <c r="AB1733" s="26" t="s">
        <v>956</v>
      </c>
    </row>
    <row r="1734" spans="1:28">
      <c r="A1734" s="8" t="s">
        <v>958</v>
      </c>
      <c r="B1734" s="8" t="s">
        <v>959</v>
      </c>
      <c r="C1734" s="8" t="s">
        <v>17</v>
      </c>
      <c r="D1734" s="8" t="s">
        <v>137</v>
      </c>
      <c r="I1734" s="8">
        <v>9</v>
      </c>
      <c r="J1734" s="8">
        <v>5.9</v>
      </c>
      <c r="L1734" s="8">
        <v>27.82</v>
      </c>
      <c r="M1734" s="8">
        <v>21.95</v>
      </c>
      <c r="U1734" s="8" t="s">
        <v>953</v>
      </c>
      <c r="V1734" s="10" t="s">
        <v>954</v>
      </c>
      <c r="W1734" s="10">
        <v>1997</v>
      </c>
      <c r="X1734" s="10" t="s">
        <v>955</v>
      </c>
      <c r="Y1734" s="10"/>
      <c r="Z1734" s="10"/>
      <c r="AA1734" s="10"/>
      <c r="AB1734" s="26" t="s">
        <v>956</v>
      </c>
    </row>
    <row r="1735" spans="1:28">
      <c r="A1735" s="8" t="s">
        <v>958</v>
      </c>
      <c r="B1735" s="8" t="s">
        <v>959</v>
      </c>
      <c r="C1735" s="8" t="s">
        <v>17</v>
      </c>
      <c r="D1735" s="8" t="s">
        <v>137</v>
      </c>
      <c r="I1735" s="8">
        <v>10</v>
      </c>
      <c r="J1735" s="8">
        <v>6.33</v>
      </c>
      <c r="L1735" s="8">
        <v>28.16</v>
      </c>
      <c r="M1735" s="8">
        <v>22.18</v>
      </c>
      <c r="U1735" s="8" t="s">
        <v>953</v>
      </c>
      <c r="V1735" s="10" t="s">
        <v>954</v>
      </c>
      <c r="W1735" s="10">
        <v>1997</v>
      </c>
      <c r="X1735" s="10" t="s">
        <v>955</v>
      </c>
      <c r="Y1735" s="10"/>
      <c r="Z1735" s="10"/>
      <c r="AA1735" s="10"/>
      <c r="AB1735" s="26" t="s">
        <v>956</v>
      </c>
    </row>
    <row r="1736" spans="1:28">
      <c r="A1736" s="8" t="s">
        <v>958</v>
      </c>
      <c r="B1736" s="8" t="s">
        <v>959</v>
      </c>
      <c r="C1736" s="8" t="s">
        <v>17</v>
      </c>
      <c r="D1736" s="8" t="s">
        <v>137</v>
      </c>
      <c r="I1736" s="8">
        <v>11</v>
      </c>
      <c r="J1736" s="8">
        <v>6.68</v>
      </c>
      <c r="L1736" s="8">
        <v>28.51</v>
      </c>
      <c r="M1736" s="8">
        <v>22.43</v>
      </c>
      <c r="U1736" s="8" t="s">
        <v>953</v>
      </c>
      <c r="V1736" s="10" t="s">
        <v>954</v>
      </c>
      <c r="W1736" s="10">
        <v>1997</v>
      </c>
      <c r="X1736" s="10" t="s">
        <v>955</v>
      </c>
      <c r="Y1736" s="10"/>
      <c r="Z1736" s="10"/>
      <c r="AA1736" s="10"/>
      <c r="AB1736" s="26" t="s">
        <v>956</v>
      </c>
    </row>
    <row r="1737" spans="1:28">
      <c r="A1737" s="8" t="s">
        <v>958</v>
      </c>
      <c r="B1737" s="8" t="s">
        <v>959</v>
      </c>
      <c r="C1737" s="8" t="s">
        <v>17</v>
      </c>
      <c r="D1737" s="8" t="s">
        <v>137</v>
      </c>
      <c r="I1737" s="8">
        <v>12</v>
      </c>
      <c r="J1737" s="8">
        <v>7.28</v>
      </c>
      <c r="L1737" s="8">
        <v>28.9</v>
      </c>
      <c r="M1737" s="8">
        <v>22.69</v>
      </c>
      <c r="U1737" s="8" t="s">
        <v>953</v>
      </c>
      <c r="V1737" s="10" t="s">
        <v>954</v>
      </c>
      <c r="W1737" s="10">
        <v>1997</v>
      </c>
      <c r="X1737" s="10" t="s">
        <v>955</v>
      </c>
      <c r="Y1737" s="10"/>
      <c r="Z1737" s="10"/>
      <c r="AA1737" s="10"/>
      <c r="AB1737" s="26" t="s">
        <v>956</v>
      </c>
    </row>
    <row r="1738" spans="1:28">
      <c r="A1738" s="8" t="s">
        <v>958</v>
      </c>
      <c r="B1738" s="8" t="s">
        <v>959</v>
      </c>
      <c r="C1738" s="8" t="s">
        <v>17</v>
      </c>
      <c r="D1738" s="8" t="s">
        <v>137</v>
      </c>
      <c r="I1738" s="8">
        <v>13</v>
      </c>
      <c r="J1738" s="8">
        <v>7.65</v>
      </c>
      <c r="L1738" s="8">
        <v>29.37</v>
      </c>
      <c r="M1738" s="8">
        <v>23.03</v>
      </c>
      <c r="U1738" s="8" t="s">
        <v>953</v>
      </c>
      <c r="V1738" s="10" t="s">
        <v>954</v>
      </c>
      <c r="W1738" s="10">
        <v>1997</v>
      </c>
      <c r="X1738" s="10" t="s">
        <v>955</v>
      </c>
      <c r="Y1738" s="10"/>
      <c r="Z1738" s="10"/>
      <c r="AA1738" s="10"/>
      <c r="AB1738" s="26" t="s">
        <v>956</v>
      </c>
    </row>
    <row r="1739" spans="1:28">
      <c r="A1739" s="8" t="s">
        <v>958</v>
      </c>
      <c r="B1739" s="8" t="s">
        <v>959</v>
      </c>
      <c r="C1739" s="8" t="s">
        <v>17</v>
      </c>
      <c r="D1739" s="8" t="s">
        <v>137</v>
      </c>
      <c r="I1739" s="8">
        <v>14</v>
      </c>
      <c r="J1739" s="8">
        <v>8.0399999999999991</v>
      </c>
      <c r="L1739" s="8">
        <v>29.8</v>
      </c>
      <c r="M1739" s="8">
        <v>23.34</v>
      </c>
      <c r="U1739" s="8" t="s">
        <v>953</v>
      </c>
      <c r="V1739" s="10" t="s">
        <v>954</v>
      </c>
      <c r="W1739" s="10">
        <v>1997</v>
      </c>
      <c r="X1739" s="10" t="s">
        <v>955</v>
      </c>
      <c r="Y1739" s="10"/>
      <c r="Z1739" s="10"/>
      <c r="AA1739" s="10"/>
      <c r="AB1739" s="26" t="s">
        <v>956</v>
      </c>
    </row>
    <row r="1740" spans="1:28">
      <c r="A1740" s="8" t="s">
        <v>958</v>
      </c>
      <c r="B1740" s="8" t="s">
        <v>959</v>
      </c>
      <c r="C1740" s="8" t="s">
        <v>17</v>
      </c>
      <c r="D1740" s="8" t="s">
        <v>137</v>
      </c>
      <c r="I1740" s="8">
        <v>15</v>
      </c>
      <c r="J1740" s="8">
        <v>8.2799999999999994</v>
      </c>
      <c r="L1740" s="8">
        <v>30.07</v>
      </c>
      <c r="M1740" s="8">
        <v>23.53</v>
      </c>
      <c r="U1740" s="8" t="s">
        <v>953</v>
      </c>
      <c r="V1740" s="10" t="s">
        <v>954</v>
      </c>
      <c r="W1740" s="10">
        <v>1997</v>
      </c>
      <c r="X1740" s="10" t="s">
        <v>955</v>
      </c>
      <c r="Y1740" s="10"/>
      <c r="Z1740" s="10"/>
      <c r="AA1740" s="10"/>
      <c r="AB1740" s="26" t="s">
        <v>956</v>
      </c>
    </row>
    <row r="1741" spans="1:28">
      <c r="A1741" s="8" t="s">
        <v>958</v>
      </c>
      <c r="B1741" s="8" t="s">
        <v>959</v>
      </c>
      <c r="C1741" s="8" t="s">
        <v>17</v>
      </c>
      <c r="D1741" s="8" t="s">
        <v>137</v>
      </c>
      <c r="I1741" s="8">
        <v>16</v>
      </c>
      <c r="J1741" s="8">
        <v>8.4499999999999993</v>
      </c>
      <c r="L1741" s="8">
        <v>30.38</v>
      </c>
      <c r="M1741" s="8">
        <v>23.76</v>
      </c>
      <c r="U1741" s="8" t="s">
        <v>953</v>
      </c>
      <c r="V1741" s="10" t="s">
        <v>954</v>
      </c>
      <c r="W1741" s="10">
        <v>1997</v>
      </c>
      <c r="X1741" s="10" t="s">
        <v>955</v>
      </c>
      <c r="Y1741" s="10"/>
      <c r="Z1741" s="10"/>
      <c r="AA1741" s="10"/>
      <c r="AB1741" s="26" t="s">
        <v>956</v>
      </c>
    </row>
    <row r="1742" spans="1:28">
      <c r="A1742" s="8" t="s">
        <v>958</v>
      </c>
      <c r="B1742" s="8" t="s">
        <v>959</v>
      </c>
      <c r="C1742" s="8" t="s">
        <v>17</v>
      </c>
      <c r="D1742" s="8" t="s">
        <v>137</v>
      </c>
      <c r="I1742" s="8">
        <v>17</v>
      </c>
      <c r="J1742" s="8">
        <v>8.92</v>
      </c>
      <c r="L1742" s="8">
        <v>30.66</v>
      </c>
      <c r="M1742" s="8">
        <v>32.950000000000003</v>
      </c>
      <c r="U1742" s="8" t="s">
        <v>953</v>
      </c>
      <c r="V1742" s="10" t="s">
        <v>954</v>
      </c>
      <c r="W1742" s="10">
        <v>1997</v>
      </c>
      <c r="X1742" s="10" t="s">
        <v>955</v>
      </c>
      <c r="Y1742" s="10"/>
      <c r="Z1742" s="10"/>
      <c r="AA1742" s="10"/>
      <c r="AB1742" s="26" t="s">
        <v>956</v>
      </c>
    </row>
    <row r="1743" spans="1:28">
      <c r="A1743" s="8" t="s">
        <v>958</v>
      </c>
      <c r="B1743" s="8" t="s">
        <v>959</v>
      </c>
      <c r="C1743" s="8" t="s">
        <v>17</v>
      </c>
      <c r="D1743" s="8" t="s">
        <v>137</v>
      </c>
      <c r="I1743" s="8">
        <v>18</v>
      </c>
      <c r="J1743" s="8">
        <v>8.9700000000000006</v>
      </c>
      <c r="L1743" s="8">
        <v>30.91</v>
      </c>
      <c r="M1743" s="8">
        <v>24.13</v>
      </c>
      <c r="U1743" s="8" t="s">
        <v>953</v>
      </c>
      <c r="V1743" s="10" t="s">
        <v>954</v>
      </c>
      <c r="W1743" s="10">
        <v>1997</v>
      </c>
      <c r="X1743" s="10" t="s">
        <v>955</v>
      </c>
      <c r="Y1743" s="10"/>
      <c r="Z1743" s="10"/>
      <c r="AA1743" s="10"/>
      <c r="AB1743" s="26" t="s">
        <v>956</v>
      </c>
    </row>
    <row r="1744" spans="1:28">
      <c r="A1744" s="8" t="s">
        <v>958</v>
      </c>
      <c r="B1744" s="8" t="s">
        <v>959</v>
      </c>
      <c r="C1744" s="8" t="s">
        <v>17</v>
      </c>
      <c r="D1744" s="8" t="s">
        <v>137</v>
      </c>
      <c r="I1744" s="8">
        <v>19</v>
      </c>
      <c r="J1744" s="8">
        <v>8.92</v>
      </c>
      <c r="L1744" s="8">
        <v>31.06</v>
      </c>
      <c r="M1744" s="8">
        <v>24.26</v>
      </c>
      <c r="U1744" s="8" t="s">
        <v>953</v>
      </c>
      <c r="V1744" s="10" t="s">
        <v>954</v>
      </c>
      <c r="W1744" s="10">
        <v>1997</v>
      </c>
      <c r="X1744" s="10" t="s">
        <v>955</v>
      </c>
      <c r="Y1744" s="10"/>
      <c r="Z1744" s="10"/>
      <c r="AA1744" s="10"/>
      <c r="AB1744" s="26" t="s">
        <v>956</v>
      </c>
    </row>
    <row r="1745" spans="1:28">
      <c r="A1745" s="8" t="s">
        <v>958</v>
      </c>
      <c r="B1745" s="8" t="s">
        <v>959</v>
      </c>
      <c r="C1745" s="8" t="s">
        <v>17</v>
      </c>
      <c r="D1745" s="8" t="s">
        <v>137</v>
      </c>
      <c r="I1745" s="8">
        <v>20</v>
      </c>
      <c r="J1745" s="8">
        <v>8.89</v>
      </c>
      <c r="L1745" s="8">
        <v>31.16</v>
      </c>
      <c r="M1745" s="8">
        <v>24.34</v>
      </c>
      <c r="U1745" s="8" t="s">
        <v>953</v>
      </c>
      <c r="V1745" s="10" t="s">
        <v>954</v>
      </c>
      <c r="W1745" s="10">
        <v>1997</v>
      </c>
      <c r="X1745" s="10" t="s">
        <v>955</v>
      </c>
      <c r="Y1745" s="10"/>
      <c r="Z1745" s="10"/>
      <c r="AA1745" s="10"/>
      <c r="AB1745" s="26" t="s">
        <v>956</v>
      </c>
    </row>
    <row r="1746" spans="1:28">
      <c r="A1746" s="8" t="s">
        <v>958</v>
      </c>
      <c r="B1746" s="8" t="s">
        <v>959</v>
      </c>
      <c r="C1746" s="8" t="s">
        <v>17</v>
      </c>
      <c r="D1746" s="8" t="s">
        <v>137</v>
      </c>
      <c r="I1746" s="8">
        <v>21</v>
      </c>
      <c r="J1746" s="8">
        <v>8.85</v>
      </c>
      <c r="L1746" s="8">
        <v>31.21</v>
      </c>
      <c r="M1746" s="8">
        <v>24.38</v>
      </c>
      <c r="U1746" s="8" t="s">
        <v>953</v>
      </c>
      <c r="V1746" s="10" t="s">
        <v>954</v>
      </c>
      <c r="W1746" s="10">
        <v>1997</v>
      </c>
      <c r="X1746" s="10" t="s">
        <v>955</v>
      </c>
      <c r="Y1746" s="10"/>
      <c r="Z1746" s="10"/>
      <c r="AA1746" s="10"/>
      <c r="AB1746" s="26" t="s">
        <v>956</v>
      </c>
    </row>
    <row r="1747" spans="1:28">
      <c r="A1747" s="8" t="s">
        <v>958</v>
      </c>
      <c r="B1747" s="8" t="s">
        <v>959</v>
      </c>
      <c r="C1747" s="8" t="s">
        <v>17</v>
      </c>
      <c r="D1747" s="8" t="s">
        <v>137</v>
      </c>
      <c r="I1747" s="8">
        <v>22</v>
      </c>
      <c r="J1747" s="8">
        <v>8.82</v>
      </c>
      <c r="L1747" s="8">
        <v>31.27</v>
      </c>
      <c r="M1747" s="8">
        <v>24.43</v>
      </c>
      <c r="U1747" s="8" t="s">
        <v>953</v>
      </c>
      <c r="V1747" s="10" t="s">
        <v>954</v>
      </c>
      <c r="W1747" s="10">
        <v>1997</v>
      </c>
      <c r="X1747" s="10" t="s">
        <v>955</v>
      </c>
      <c r="Y1747" s="10"/>
      <c r="Z1747" s="10"/>
      <c r="AA1747" s="10"/>
      <c r="AB1747" s="26" t="s">
        <v>956</v>
      </c>
    </row>
    <row r="1748" spans="1:28">
      <c r="A1748" s="8" t="s">
        <v>958</v>
      </c>
      <c r="B1748" s="8" t="s">
        <v>959</v>
      </c>
      <c r="C1748" s="8" t="s">
        <v>17</v>
      </c>
      <c r="D1748" s="8" t="s">
        <v>137</v>
      </c>
      <c r="I1748" s="8">
        <v>23</v>
      </c>
      <c r="J1748" s="8">
        <v>8.73</v>
      </c>
      <c r="L1748" s="8">
        <v>31.31</v>
      </c>
      <c r="M1748" s="8">
        <v>24.47</v>
      </c>
      <c r="U1748" s="8" t="s">
        <v>953</v>
      </c>
      <c r="V1748" s="10" t="s">
        <v>954</v>
      </c>
      <c r="W1748" s="10">
        <v>1997</v>
      </c>
      <c r="X1748" s="10" t="s">
        <v>955</v>
      </c>
      <c r="Y1748" s="10"/>
      <c r="Z1748" s="10"/>
      <c r="AA1748" s="10"/>
      <c r="AB1748" s="26" t="s">
        <v>956</v>
      </c>
    </row>
    <row r="1749" spans="1:28">
      <c r="A1749" s="8" t="s">
        <v>958</v>
      </c>
      <c r="B1749" s="8" t="s">
        <v>959</v>
      </c>
      <c r="C1749" s="8" t="s">
        <v>17</v>
      </c>
      <c r="D1749" s="8" t="s">
        <v>137</v>
      </c>
      <c r="I1749" s="8">
        <v>24</v>
      </c>
      <c r="J1749" s="8">
        <v>8.74</v>
      </c>
      <c r="L1749" s="8">
        <v>31.34</v>
      </c>
      <c r="M1749" s="8">
        <v>24.49</v>
      </c>
      <c r="U1749" s="8" t="s">
        <v>953</v>
      </c>
      <c r="V1749" s="10" t="s">
        <v>954</v>
      </c>
      <c r="W1749" s="10">
        <v>1997</v>
      </c>
      <c r="X1749" s="10" t="s">
        <v>955</v>
      </c>
      <c r="Y1749" s="10"/>
      <c r="Z1749" s="10"/>
      <c r="AA1749" s="10"/>
      <c r="AB1749" s="26" t="s">
        <v>956</v>
      </c>
    </row>
    <row r="1750" spans="1:28">
      <c r="A1750" s="8" t="s">
        <v>958</v>
      </c>
      <c r="B1750" s="8" t="s">
        <v>959</v>
      </c>
      <c r="C1750" s="8" t="s">
        <v>17</v>
      </c>
      <c r="D1750" s="8" t="s">
        <v>137</v>
      </c>
      <c r="I1750" s="8">
        <v>25</v>
      </c>
      <c r="J1750" s="8">
        <v>8.64</v>
      </c>
      <c r="L1750" s="8">
        <v>31.42</v>
      </c>
      <c r="M1750" s="8">
        <v>24.56</v>
      </c>
      <c r="U1750" s="8" t="s">
        <v>953</v>
      </c>
      <c r="V1750" s="10" t="s">
        <v>954</v>
      </c>
      <c r="W1750" s="10">
        <v>1997</v>
      </c>
      <c r="X1750" s="10" t="s">
        <v>955</v>
      </c>
      <c r="Y1750" s="10"/>
      <c r="Z1750" s="10"/>
      <c r="AA1750" s="10"/>
      <c r="AB1750" s="26" t="s">
        <v>956</v>
      </c>
    </row>
    <row r="1751" spans="1:28">
      <c r="A1751" s="8" t="s">
        <v>958</v>
      </c>
      <c r="B1751" s="8" t="s">
        <v>959</v>
      </c>
      <c r="C1751" s="8" t="s">
        <v>17</v>
      </c>
      <c r="D1751" s="8" t="s">
        <v>137</v>
      </c>
      <c r="I1751" s="8">
        <v>26</v>
      </c>
      <c r="J1751" s="8">
        <v>8.58</v>
      </c>
      <c r="L1751" s="8">
        <v>31.48</v>
      </c>
      <c r="M1751" s="8">
        <v>24.62</v>
      </c>
      <c r="U1751" s="8" t="s">
        <v>953</v>
      </c>
      <c r="V1751" s="10" t="s">
        <v>954</v>
      </c>
      <c r="W1751" s="10">
        <v>1997</v>
      </c>
      <c r="X1751" s="10" t="s">
        <v>955</v>
      </c>
      <c r="Y1751" s="10"/>
      <c r="Z1751" s="10"/>
      <c r="AA1751" s="10"/>
      <c r="AB1751" s="26" t="s">
        <v>956</v>
      </c>
    </row>
    <row r="1752" spans="1:28">
      <c r="A1752" s="8" t="s">
        <v>958</v>
      </c>
      <c r="B1752" s="8" t="s">
        <v>959</v>
      </c>
      <c r="C1752" s="8" t="s">
        <v>17</v>
      </c>
      <c r="D1752" s="8" t="s">
        <v>137</v>
      </c>
      <c r="I1752" s="8">
        <v>27</v>
      </c>
      <c r="J1752" s="8">
        <v>8.56</v>
      </c>
      <c r="L1752" s="8">
        <v>31.52</v>
      </c>
      <c r="M1752" s="8">
        <v>24.56</v>
      </c>
      <c r="U1752" s="8" t="s">
        <v>953</v>
      </c>
      <c r="V1752" s="10" t="s">
        <v>954</v>
      </c>
      <c r="W1752" s="10">
        <v>1997</v>
      </c>
      <c r="X1752" s="10" t="s">
        <v>955</v>
      </c>
      <c r="Y1752" s="10"/>
      <c r="Z1752" s="10"/>
      <c r="AA1752" s="10"/>
      <c r="AB1752" s="26" t="s">
        <v>956</v>
      </c>
    </row>
    <row r="1753" spans="1:28">
      <c r="A1753" s="8" t="s">
        <v>958</v>
      </c>
      <c r="B1753" s="8" t="s">
        <v>959</v>
      </c>
      <c r="C1753" s="8" t="s">
        <v>17</v>
      </c>
      <c r="D1753" s="8" t="s">
        <v>137</v>
      </c>
      <c r="I1753" s="8">
        <v>28</v>
      </c>
      <c r="J1753" s="8">
        <v>8.77</v>
      </c>
      <c r="L1753" s="8">
        <v>31.57</v>
      </c>
      <c r="M1753" s="8">
        <v>24.67</v>
      </c>
      <c r="U1753" s="8" t="s">
        <v>953</v>
      </c>
      <c r="V1753" s="10" t="s">
        <v>954</v>
      </c>
      <c r="W1753" s="10">
        <v>1997</v>
      </c>
      <c r="X1753" s="10" t="s">
        <v>955</v>
      </c>
      <c r="Y1753" s="10"/>
      <c r="Z1753" s="10"/>
      <c r="AA1753" s="10"/>
      <c r="AB1753" s="26" t="s">
        <v>956</v>
      </c>
    </row>
    <row r="1754" spans="1:28">
      <c r="A1754" s="8" t="s">
        <v>958</v>
      </c>
      <c r="B1754" s="8" t="s">
        <v>959</v>
      </c>
      <c r="C1754" s="8" t="s">
        <v>17</v>
      </c>
      <c r="D1754" s="8" t="s">
        <v>137</v>
      </c>
      <c r="I1754" s="8">
        <v>29</v>
      </c>
      <c r="J1754" s="8">
        <v>8.65</v>
      </c>
      <c r="L1754" s="8">
        <v>31.58</v>
      </c>
      <c r="M1754" s="8">
        <v>24.69</v>
      </c>
      <c r="U1754" s="8" t="s">
        <v>953</v>
      </c>
      <c r="V1754" s="10" t="s">
        <v>954</v>
      </c>
      <c r="W1754" s="10">
        <v>1997</v>
      </c>
      <c r="X1754" s="10" t="s">
        <v>955</v>
      </c>
      <c r="Y1754" s="10"/>
      <c r="Z1754" s="10"/>
      <c r="AA1754" s="10"/>
      <c r="AB1754" s="26" t="s">
        <v>956</v>
      </c>
    </row>
    <row r="1755" spans="1:28">
      <c r="A1755" s="8" t="s">
        <v>958</v>
      </c>
      <c r="B1755" s="8" t="s">
        <v>959</v>
      </c>
      <c r="C1755" s="8" t="s">
        <v>17</v>
      </c>
      <c r="D1755" s="8" t="s">
        <v>137</v>
      </c>
      <c r="I1755" s="8">
        <v>31</v>
      </c>
      <c r="J1755" s="20">
        <v>8.5399999999999991</v>
      </c>
      <c r="L1755" s="8">
        <v>31.67</v>
      </c>
      <c r="M1755" s="8">
        <v>24.77</v>
      </c>
      <c r="U1755" s="8" t="s">
        <v>953</v>
      </c>
      <c r="V1755" s="10" t="s">
        <v>954</v>
      </c>
      <c r="W1755" s="10">
        <v>1997</v>
      </c>
      <c r="X1755" s="10" t="s">
        <v>955</v>
      </c>
      <c r="Y1755" s="10"/>
      <c r="Z1755" s="10"/>
      <c r="AA1755" s="10"/>
      <c r="AB1755" s="26" t="s">
        <v>956</v>
      </c>
    </row>
    <row r="1756" spans="1:28">
      <c r="A1756" s="8" t="s">
        <v>958</v>
      </c>
      <c r="B1756" s="8" t="s">
        <v>959</v>
      </c>
      <c r="C1756" s="8" t="s">
        <v>17</v>
      </c>
      <c r="D1756" s="8" t="s">
        <v>137</v>
      </c>
      <c r="I1756" s="8">
        <v>33</v>
      </c>
      <c r="J1756" s="20">
        <v>8.6300000000000008</v>
      </c>
      <c r="L1756" s="8">
        <v>31.76</v>
      </c>
      <c r="M1756" s="8">
        <v>24.82</v>
      </c>
      <c r="U1756" s="8" t="s">
        <v>953</v>
      </c>
      <c r="V1756" s="10" t="s">
        <v>954</v>
      </c>
      <c r="W1756" s="10">
        <v>1997</v>
      </c>
      <c r="X1756" s="10" t="s">
        <v>955</v>
      </c>
      <c r="Y1756" s="10"/>
      <c r="Z1756" s="10"/>
      <c r="AA1756" s="10"/>
      <c r="AB1756" s="26" t="s">
        <v>956</v>
      </c>
    </row>
    <row r="1757" spans="1:28">
      <c r="A1757" s="8" t="s">
        <v>958</v>
      </c>
      <c r="B1757" s="8" t="s">
        <v>959</v>
      </c>
      <c r="C1757" s="8" t="s">
        <v>17</v>
      </c>
      <c r="D1757" s="8" t="s">
        <v>137</v>
      </c>
      <c r="I1757" s="8">
        <v>35</v>
      </c>
      <c r="J1757" s="20">
        <v>8.7899999999999991</v>
      </c>
      <c r="L1757" s="8">
        <v>31.87</v>
      </c>
      <c r="M1757" s="8">
        <v>24.9</v>
      </c>
      <c r="U1757" s="8" t="s">
        <v>953</v>
      </c>
      <c r="V1757" s="10" t="s">
        <v>954</v>
      </c>
      <c r="W1757" s="10">
        <v>1997</v>
      </c>
      <c r="X1757" s="10" t="s">
        <v>955</v>
      </c>
      <c r="Y1757" s="10"/>
      <c r="Z1757" s="10"/>
      <c r="AA1757" s="10"/>
      <c r="AB1757" s="26" t="s">
        <v>956</v>
      </c>
    </row>
    <row r="1758" spans="1:28">
      <c r="A1758" s="8" t="s">
        <v>958</v>
      </c>
      <c r="B1758" s="8" t="s">
        <v>959</v>
      </c>
      <c r="C1758" s="8" t="s">
        <v>17</v>
      </c>
      <c r="D1758" s="8" t="s">
        <v>137</v>
      </c>
      <c r="I1758" s="8">
        <v>37</v>
      </c>
      <c r="J1758" s="20">
        <v>8.75</v>
      </c>
      <c r="L1758" s="8">
        <v>31.97</v>
      </c>
      <c r="M1758" s="8">
        <v>24.98</v>
      </c>
      <c r="U1758" s="8" t="s">
        <v>953</v>
      </c>
      <c r="V1758" s="10" t="s">
        <v>954</v>
      </c>
      <c r="W1758" s="10">
        <v>1997</v>
      </c>
      <c r="X1758" s="10" t="s">
        <v>955</v>
      </c>
      <c r="Y1758" s="10"/>
      <c r="Z1758" s="10"/>
      <c r="AA1758" s="10"/>
      <c r="AB1758" s="26" t="s">
        <v>956</v>
      </c>
    </row>
    <row r="1759" spans="1:28">
      <c r="A1759" s="8" t="s">
        <v>958</v>
      </c>
      <c r="B1759" s="8" t="s">
        <v>959</v>
      </c>
      <c r="C1759" s="8" t="s">
        <v>17</v>
      </c>
      <c r="D1759" s="8" t="s">
        <v>137</v>
      </c>
      <c r="I1759" s="8">
        <v>41</v>
      </c>
      <c r="J1759" s="20">
        <v>8.64</v>
      </c>
      <c r="L1759" s="8">
        <v>32.020000000000003</v>
      </c>
      <c r="M1759" s="8">
        <v>25.03</v>
      </c>
      <c r="U1759" s="8" t="s">
        <v>953</v>
      </c>
      <c r="V1759" s="10" t="s">
        <v>954</v>
      </c>
      <c r="W1759" s="10">
        <v>1997</v>
      </c>
      <c r="X1759" s="10" t="s">
        <v>955</v>
      </c>
      <c r="Y1759" s="10"/>
      <c r="Z1759" s="10"/>
      <c r="AA1759" s="10"/>
      <c r="AB1759" s="26" t="s">
        <v>956</v>
      </c>
    </row>
    <row r="1760" spans="1:28">
      <c r="A1760" s="8" t="s">
        <v>958</v>
      </c>
      <c r="B1760" s="8" t="s">
        <v>959</v>
      </c>
      <c r="C1760" s="8" t="s">
        <v>17</v>
      </c>
      <c r="D1760" s="8" t="s">
        <v>137</v>
      </c>
      <c r="I1760" s="8">
        <v>43</v>
      </c>
      <c r="J1760" s="20">
        <v>8.51</v>
      </c>
      <c r="L1760" s="8">
        <v>32.020000000000003</v>
      </c>
      <c r="M1760" s="8">
        <v>25.04</v>
      </c>
      <c r="U1760" s="8" t="s">
        <v>953</v>
      </c>
      <c r="V1760" s="10" t="s">
        <v>954</v>
      </c>
      <c r="W1760" s="10">
        <v>1997</v>
      </c>
      <c r="X1760" s="10" t="s">
        <v>955</v>
      </c>
      <c r="Y1760" s="10"/>
      <c r="Z1760" s="10"/>
      <c r="AA1760" s="10"/>
      <c r="AB1760" s="26" t="s">
        <v>956</v>
      </c>
    </row>
    <row r="1761" spans="1:28">
      <c r="A1761" s="8" t="s">
        <v>958</v>
      </c>
      <c r="B1761" s="8" t="s">
        <v>959</v>
      </c>
      <c r="C1761" s="8" t="s">
        <v>17</v>
      </c>
      <c r="D1761" s="8" t="s">
        <v>137</v>
      </c>
      <c r="I1761" s="8">
        <v>45</v>
      </c>
      <c r="J1761" s="20">
        <v>8.44</v>
      </c>
      <c r="L1761" s="8">
        <v>32.049999999999997</v>
      </c>
      <c r="M1761" s="8">
        <v>25.07</v>
      </c>
      <c r="U1761" s="8" t="s">
        <v>953</v>
      </c>
      <c r="V1761" s="10" t="s">
        <v>954</v>
      </c>
      <c r="W1761" s="10">
        <v>1997</v>
      </c>
      <c r="X1761" s="10" t="s">
        <v>955</v>
      </c>
      <c r="Y1761" s="10"/>
      <c r="Z1761" s="10"/>
      <c r="AA1761" s="10"/>
      <c r="AB1761" s="26" t="s">
        <v>956</v>
      </c>
    </row>
    <row r="1762" spans="1:28">
      <c r="A1762" s="8" t="s">
        <v>958</v>
      </c>
      <c r="B1762" s="8" t="s">
        <v>959</v>
      </c>
      <c r="C1762" s="8" t="s">
        <v>17</v>
      </c>
      <c r="D1762" s="8" t="s">
        <v>137</v>
      </c>
      <c r="I1762" s="8">
        <v>47</v>
      </c>
      <c r="J1762" s="20">
        <v>8.35</v>
      </c>
      <c r="L1762" s="8">
        <v>32.049999999999997</v>
      </c>
      <c r="M1762" s="8">
        <v>25.08</v>
      </c>
      <c r="U1762" s="8" t="s">
        <v>953</v>
      </c>
      <c r="V1762" s="10" t="s">
        <v>954</v>
      </c>
      <c r="W1762" s="10">
        <v>1997</v>
      </c>
      <c r="X1762" s="10" t="s">
        <v>955</v>
      </c>
      <c r="Y1762" s="10"/>
      <c r="Z1762" s="10"/>
      <c r="AA1762" s="10"/>
      <c r="AB1762" s="26" t="s">
        <v>956</v>
      </c>
    </row>
    <row r="1763" spans="1:28">
      <c r="A1763" s="8" t="s">
        <v>958</v>
      </c>
      <c r="B1763" s="8" t="s">
        <v>959</v>
      </c>
      <c r="C1763" s="8" t="s">
        <v>17</v>
      </c>
      <c r="D1763" s="8" t="s">
        <v>137</v>
      </c>
      <c r="I1763" s="8">
        <v>49</v>
      </c>
      <c r="J1763" s="20">
        <v>8.27</v>
      </c>
      <c r="L1763" s="8">
        <v>32.08</v>
      </c>
      <c r="M1763" s="8">
        <v>25.11</v>
      </c>
      <c r="U1763" s="8" t="s">
        <v>953</v>
      </c>
      <c r="V1763" s="10" t="s">
        <v>954</v>
      </c>
      <c r="W1763" s="10">
        <v>1997</v>
      </c>
      <c r="X1763" s="10" t="s">
        <v>955</v>
      </c>
      <c r="Y1763" s="10"/>
      <c r="Z1763" s="10"/>
      <c r="AA1763" s="10"/>
      <c r="AB1763" s="26" t="s">
        <v>956</v>
      </c>
    </row>
    <row r="1764" spans="1:28">
      <c r="A1764" s="8" t="s">
        <v>958</v>
      </c>
      <c r="B1764" s="8" t="s">
        <v>959</v>
      </c>
      <c r="C1764" s="8" t="s">
        <v>17</v>
      </c>
      <c r="D1764" s="8" t="s">
        <v>137</v>
      </c>
      <c r="I1764" s="8">
        <v>51</v>
      </c>
      <c r="J1764" s="20">
        <v>8</v>
      </c>
      <c r="L1764" s="8">
        <v>32.1</v>
      </c>
      <c r="M1764" s="8">
        <v>25.14</v>
      </c>
      <c r="U1764" s="8" t="s">
        <v>953</v>
      </c>
      <c r="V1764" s="10" t="s">
        <v>954</v>
      </c>
      <c r="W1764" s="10">
        <v>1997</v>
      </c>
      <c r="X1764" s="10" t="s">
        <v>955</v>
      </c>
      <c r="Y1764" s="10"/>
      <c r="Z1764" s="10"/>
      <c r="AA1764" s="10"/>
      <c r="AB1764" s="26" t="s">
        <v>956</v>
      </c>
    </row>
    <row r="1765" spans="1:28">
      <c r="A1765" s="8" t="s">
        <v>958</v>
      </c>
      <c r="B1765" s="8" t="s">
        <v>959</v>
      </c>
      <c r="C1765" s="8" t="s">
        <v>17</v>
      </c>
      <c r="D1765" s="8" t="s">
        <v>137</v>
      </c>
      <c r="I1765" s="8">
        <v>53</v>
      </c>
      <c r="J1765" s="20">
        <v>7.91</v>
      </c>
      <c r="L1765" s="8">
        <v>32.1</v>
      </c>
      <c r="M1765" s="8">
        <v>25.16</v>
      </c>
      <c r="U1765" s="8" t="s">
        <v>953</v>
      </c>
      <c r="V1765" s="10" t="s">
        <v>954</v>
      </c>
      <c r="W1765" s="10">
        <v>1997</v>
      </c>
      <c r="X1765" s="10" t="s">
        <v>955</v>
      </c>
      <c r="Y1765" s="10"/>
      <c r="Z1765" s="10"/>
      <c r="AA1765" s="10"/>
      <c r="AB1765" s="26" t="s">
        <v>956</v>
      </c>
    </row>
    <row r="1766" spans="1:28">
      <c r="A1766" s="8" t="s">
        <v>958</v>
      </c>
      <c r="B1766" s="8" t="s">
        <v>959</v>
      </c>
      <c r="C1766" s="8" t="s">
        <v>17</v>
      </c>
      <c r="D1766" s="8" t="s">
        <v>137</v>
      </c>
      <c r="I1766" s="8">
        <v>55</v>
      </c>
      <c r="J1766" s="20">
        <v>7.57</v>
      </c>
      <c r="L1766" s="8">
        <v>32.130000000000003</v>
      </c>
      <c r="M1766" s="8">
        <v>25.2</v>
      </c>
      <c r="U1766" s="8" t="s">
        <v>953</v>
      </c>
      <c r="V1766" s="10" t="s">
        <v>954</v>
      </c>
      <c r="W1766" s="10">
        <v>1997</v>
      </c>
      <c r="X1766" s="10" t="s">
        <v>955</v>
      </c>
      <c r="Y1766" s="10"/>
      <c r="Z1766" s="10"/>
      <c r="AA1766" s="10"/>
      <c r="AB1766" s="26" t="s">
        <v>956</v>
      </c>
    </row>
    <row r="1767" spans="1:28">
      <c r="A1767" s="8" t="s">
        <v>958</v>
      </c>
      <c r="B1767" s="8" t="s">
        <v>959</v>
      </c>
      <c r="C1767" s="8" t="s">
        <v>17</v>
      </c>
      <c r="D1767" s="8" t="s">
        <v>137</v>
      </c>
      <c r="I1767" s="8">
        <v>57</v>
      </c>
      <c r="J1767" s="20">
        <v>7.39</v>
      </c>
      <c r="L1767" s="8">
        <v>32.130000000000003</v>
      </c>
      <c r="M1767" s="8">
        <v>25.22</v>
      </c>
      <c r="U1767" s="8" t="s">
        <v>953</v>
      </c>
      <c r="V1767" s="10" t="s">
        <v>954</v>
      </c>
      <c r="W1767" s="10">
        <v>1997</v>
      </c>
      <c r="X1767" s="10" t="s">
        <v>955</v>
      </c>
      <c r="Y1767" s="10"/>
      <c r="Z1767" s="10"/>
      <c r="AA1767" s="10"/>
      <c r="AB1767" s="26" t="s">
        <v>956</v>
      </c>
    </row>
    <row r="1768" spans="1:28">
      <c r="A1768" s="8" t="s">
        <v>958</v>
      </c>
      <c r="B1768" s="8" t="s">
        <v>959</v>
      </c>
      <c r="C1768" s="8" t="s">
        <v>17</v>
      </c>
      <c r="D1768" s="8" t="s">
        <v>137</v>
      </c>
      <c r="I1768" s="8">
        <v>59</v>
      </c>
      <c r="J1768" s="20">
        <v>7.17</v>
      </c>
      <c r="L1768" s="8">
        <v>32.159999999999997</v>
      </c>
      <c r="M1768" s="8">
        <v>25.26</v>
      </c>
      <c r="U1768" s="8" t="s">
        <v>953</v>
      </c>
      <c r="V1768" s="10" t="s">
        <v>954</v>
      </c>
      <c r="W1768" s="10">
        <v>1997</v>
      </c>
      <c r="X1768" s="10" t="s">
        <v>955</v>
      </c>
      <c r="Y1768" s="10"/>
      <c r="Z1768" s="10"/>
      <c r="AA1768" s="10"/>
      <c r="AB1768" s="26" t="s">
        <v>956</v>
      </c>
    </row>
    <row r="1769" spans="1:28">
      <c r="A1769" s="8" t="s">
        <v>958</v>
      </c>
      <c r="B1769" s="8" t="s">
        <v>959</v>
      </c>
      <c r="C1769" s="8" t="s">
        <v>17</v>
      </c>
      <c r="D1769" s="8" t="s">
        <v>137</v>
      </c>
      <c r="I1769" s="8">
        <v>61</v>
      </c>
      <c r="J1769" s="20">
        <v>6.96</v>
      </c>
      <c r="L1769" s="8">
        <v>32.17</v>
      </c>
      <c r="M1769" s="8">
        <v>25.29</v>
      </c>
      <c r="U1769" s="8" t="s">
        <v>953</v>
      </c>
      <c r="V1769" s="10" t="s">
        <v>954</v>
      </c>
      <c r="W1769" s="10">
        <v>1997</v>
      </c>
      <c r="X1769" s="10" t="s">
        <v>955</v>
      </c>
      <c r="Y1769" s="10"/>
      <c r="Z1769" s="10"/>
      <c r="AA1769" s="10"/>
      <c r="AB1769" s="26" t="s">
        <v>956</v>
      </c>
    </row>
    <row r="1770" spans="1:28">
      <c r="A1770" s="8" t="s">
        <v>958</v>
      </c>
      <c r="B1770" s="8" t="s">
        <v>959</v>
      </c>
      <c r="C1770" s="8" t="s">
        <v>17</v>
      </c>
      <c r="D1770" s="8" t="s">
        <v>137</v>
      </c>
      <c r="I1770" s="8">
        <v>63</v>
      </c>
      <c r="J1770" s="20">
        <v>6.91</v>
      </c>
      <c r="L1770" s="8">
        <v>32.18</v>
      </c>
      <c r="M1770" s="8">
        <v>25.3</v>
      </c>
      <c r="U1770" s="8" t="s">
        <v>953</v>
      </c>
      <c r="V1770" s="10" t="s">
        <v>954</v>
      </c>
      <c r="W1770" s="10">
        <v>1997</v>
      </c>
      <c r="X1770" s="10" t="s">
        <v>955</v>
      </c>
      <c r="Y1770" s="10"/>
      <c r="Z1770" s="10"/>
      <c r="AA1770" s="10"/>
      <c r="AB1770" s="26" t="s">
        <v>956</v>
      </c>
    </row>
    <row r="1771" spans="1:28">
      <c r="A1771" s="8" t="s">
        <v>958</v>
      </c>
      <c r="B1771" s="8" t="s">
        <v>959</v>
      </c>
      <c r="C1771" s="8" t="s">
        <v>17</v>
      </c>
      <c r="D1771" s="8" t="s">
        <v>137</v>
      </c>
      <c r="I1771" s="8">
        <v>64</v>
      </c>
      <c r="J1771" s="20">
        <v>6.79</v>
      </c>
      <c r="L1771" s="8">
        <v>32.200000000000003</v>
      </c>
      <c r="M1771" s="8">
        <v>25.33</v>
      </c>
      <c r="U1771" s="8" t="s">
        <v>953</v>
      </c>
      <c r="V1771" s="10" t="s">
        <v>954</v>
      </c>
      <c r="W1771" s="10">
        <v>1997</v>
      </c>
      <c r="X1771" s="10" t="s">
        <v>955</v>
      </c>
      <c r="Y1771" s="10"/>
      <c r="Z1771" s="10"/>
      <c r="AA1771" s="10"/>
      <c r="AB1771" s="26" t="s">
        <v>956</v>
      </c>
    </row>
    <row r="1772" spans="1:28">
      <c r="A1772" s="8" t="s">
        <v>958</v>
      </c>
      <c r="B1772" s="8" t="s">
        <v>959</v>
      </c>
      <c r="C1772" s="8" t="s">
        <v>17</v>
      </c>
      <c r="D1772" s="8" t="s">
        <v>137</v>
      </c>
      <c r="I1772" s="8">
        <v>66</v>
      </c>
      <c r="J1772" s="20">
        <v>6.79</v>
      </c>
      <c r="L1772" s="8">
        <v>32.21</v>
      </c>
      <c r="M1772" s="8">
        <v>25.34</v>
      </c>
      <c r="U1772" s="8" t="s">
        <v>953</v>
      </c>
      <c r="V1772" s="10" t="s">
        <v>954</v>
      </c>
      <c r="W1772" s="10">
        <v>1997</v>
      </c>
      <c r="X1772" s="10" t="s">
        <v>955</v>
      </c>
      <c r="Y1772" s="10"/>
      <c r="Z1772" s="10"/>
      <c r="AA1772" s="10"/>
      <c r="AB1772" s="26" t="s">
        <v>956</v>
      </c>
    </row>
    <row r="1773" spans="1:28">
      <c r="A1773" s="8" t="s">
        <v>958</v>
      </c>
      <c r="B1773" s="8" t="s">
        <v>959</v>
      </c>
      <c r="C1773" s="8" t="s">
        <v>17</v>
      </c>
      <c r="D1773" s="8" t="s">
        <v>137</v>
      </c>
      <c r="I1773" s="8">
        <v>69</v>
      </c>
      <c r="J1773" s="20">
        <v>6.7</v>
      </c>
      <c r="L1773" s="8">
        <v>32.21</v>
      </c>
      <c r="M1773" s="8">
        <v>25.35</v>
      </c>
      <c r="U1773" s="8" t="s">
        <v>953</v>
      </c>
      <c r="V1773" s="10" t="s">
        <v>954</v>
      </c>
      <c r="W1773" s="10">
        <v>1997</v>
      </c>
      <c r="X1773" s="10" t="s">
        <v>955</v>
      </c>
      <c r="Y1773" s="10"/>
      <c r="Z1773" s="10"/>
      <c r="AA1773" s="10"/>
      <c r="AB1773" s="26" t="s">
        <v>956</v>
      </c>
    </row>
    <row r="1774" spans="1:28">
      <c r="A1774" s="8" t="s">
        <v>958</v>
      </c>
      <c r="B1774" s="8" t="s">
        <v>959</v>
      </c>
      <c r="C1774" s="8" t="s">
        <v>17</v>
      </c>
      <c r="D1774" s="8" t="s">
        <v>137</v>
      </c>
      <c r="I1774" s="8">
        <v>70</v>
      </c>
      <c r="J1774" s="20">
        <v>6.66</v>
      </c>
      <c r="L1774" s="8">
        <v>32.229999999999997</v>
      </c>
      <c r="M1774" s="8">
        <v>25.36</v>
      </c>
      <c r="U1774" s="8" t="s">
        <v>953</v>
      </c>
      <c r="V1774" s="10" t="s">
        <v>954</v>
      </c>
      <c r="W1774" s="10">
        <v>1997</v>
      </c>
      <c r="X1774" s="10" t="s">
        <v>955</v>
      </c>
      <c r="Y1774" s="10"/>
      <c r="Z1774" s="10"/>
      <c r="AA1774" s="10"/>
      <c r="AB1774" s="26" t="s">
        <v>956</v>
      </c>
    </row>
    <row r="1775" spans="1:28">
      <c r="A1775" s="8" t="s">
        <v>958</v>
      </c>
      <c r="B1775" s="8" t="s">
        <v>959</v>
      </c>
      <c r="C1775" s="8" t="s">
        <v>17</v>
      </c>
      <c r="D1775" s="8" t="s">
        <v>137</v>
      </c>
      <c r="I1775" s="8">
        <v>72</v>
      </c>
      <c r="J1775" s="20">
        <v>6.58</v>
      </c>
      <c r="L1775" s="8">
        <v>32.24</v>
      </c>
      <c r="M1775" s="8">
        <v>25.38</v>
      </c>
      <c r="U1775" s="8" t="s">
        <v>953</v>
      </c>
      <c r="V1775" s="10" t="s">
        <v>954</v>
      </c>
      <c r="W1775" s="10">
        <v>1997</v>
      </c>
      <c r="X1775" s="10" t="s">
        <v>955</v>
      </c>
      <c r="Y1775" s="10"/>
      <c r="Z1775" s="10"/>
      <c r="AA1775" s="10"/>
      <c r="AB1775" s="26" t="s">
        <v>956</v>
      </c>
    </row>
    <row r="1776" spans="1:28">
      <c r="A1776" s="8" t="s">
        <v>958</v>
      </c>
      <c r="B1776" s="8" t="s">
        <v>959</v>
      </c>
      <c r="C1776" s="8" t="s">
        <v>17</v>
      </c>
      <c r="D1776" s="8" t="s">
        <v>137</v>
      </c>
      <c r="I1776" s="8">
        <v>74</v>
      </c>
      <c r="J1776" s="20">
        <v>6.56</v>
      </c>
      <c r="L1776" s="8">
        <v>32.24</v>
      </c>
      <c r="M1776" s="8">
        <v>25.38</v>
      </c>
      <c r="U1776" s="8" t="s">
        <v>953</v>
      </c>
      <c r="V1776" s="10" t="s">
        <v>954</v>
      </c>
      <c r="W1776" s="10">
        <v>1997</v>
      </c>
      <c r="X1776" s="10" t="s">
        <v>955</v>
      </c>
      <c r="Y1776" s="10"/>
      <c r="Z1776" s="10"/>
      <c r="AA1776" s="10"/>
      <c r="AB1776" s="26" t="s">
        <v>956</v>
      </c>
    </row>
    <row r="1777" spans="1:28">
      <c r="A1777" s="8" t="s">
        <v>958</v>
      </c>
      <c r="B1777" s="8" t="s">
        <v>959</v>
      </c>
      <c r="C1777" s="8" t="s">
        <v>17</v>
      </c>
      <c r="D1777" s="8" t="s">
        <v>137</v>
      </c>
      <c r="I1777" s="8">
        <v>76</v>
      </c>
      <c r="J1777" s="20">
        <v>6.54</v>
      </c>
      <c r="L1777" s="8">
        <v>32.25</v>
      </c>
      <c r="M1777" s="8">
        <v>25.39</v>
      </c>
      <c r="U1777" s="8" t="s">
        <v>953</v>
      </c>
      <c r="V1777" s="10" t="s">
        <v>954</v>
      </c>
      <c r="W1777" s="10">
        <v>1997</v>
      </c>
      <c r="X1777" s="10" t="s">
        <v>955</v>
      </c>
      <c r="Y1777" s="10"/>
      <c r="Z1777" s="10"/>
      <c r="AA1777" s="10"/>
      <c r="AB1777" s="26" t="s">
        <v>956</v>
      </c>
    </row>
    <row r="1778" spans="1:28">
      <c r="A1778" s="8" t="s">
        <v>958</v>
      </c>
      <c r="B1778" s="8" t="s">
        <v>959</v>
      </c>
      <c r="C1778" s="8" t="s">
        <v>17</v>
      </c>
      <c r="D1778" s="8" t="s">
        <v>137</v>
      </c>
      <c r="I1778" s="8">
        <v>78</v>
      </c>
      <c r="J1778" s="20">
        <v>6.5</v>
      </c>
      <c r="L1778" s="8">
        <v>32.25</v>
      </c>
      <c r="M1778" s="8">
        <v>25.39</v>
      </c>
      <c r="U1778" s="8" t="s">
        <v>953</v>
      </c>
      <c r="V1778" s="10" t="s">
        <v>954</v>
      </c>
      <c r="W1778" s="10">
        <v>1997</v>
      </c>
      <c r="X1778" s="10" t="s">
        <v>955</v>
      </c>
      <c r="Y1778" s="10"/>
      <c r="Z1778" s="10"/>
      <c r="AA1778" s="10"/>
      <c r="AB1778" s="26" t="s">
        <v>956</v>
      </c>
    </row>
    <row r="1779" spans="1:28">
      <c r="A1779" s="8" t="s">
        <v>958</v>
      </c>
      <c r="B1779" s="8" t="s">
        <v>959</v>
      </c>
      <c r="C1779" s="8" t="s">
        <v>17</v>
      </c>
      <c r="D1779" s="8" t="s">
        <v>137</v>
      </c>
      <c r="I1779" s="8">
        <v>81</v>
      </c>
      <c r="J1779" s="20">
        <v>6.48</v>
      </c>
      <c r="L1779" s="8">
        <v>32.26</v>
      </c>
      <c r="M1779" s="8">
        <v>25.4</v>
      </c>
      <c r="U1779" s="8" t="s">
        <v>953</v>
      </c>
      <c r="V1779" s="10" t="s">
        <v>954</v>
      </c>
      <c r="W1779" s="10">
        <v>1997</v>
      </c>
      <c r="X1779" s="10" t="s">
        <v>955</v>
      </c>
      <c r="Y1779" s="10"/>
      <c r="Z1779" s="10"/>
      <c r="AA1779" s="10"/>
      <c r="AB1779" s="26" t="s">
        <v>956</v>
      </c>
    </row>
    <row r="1780" spans="1:28">
      <c r="A1780" s="8" t="s">
        <v>958</v>
      </c>
      <c r="B1780" s="8" t="s">
        <v>959</v>
      </c>
      <c r="C1780" s="8" t="s">
        <v>17</v>
      </c>
      <c r="D1780" s="8" t="s">
        <v>137</v>
      </c>
      <c r="I1780" s="8">
        <v>82</v>
      </c>
      <c r="J1780" s="20">
        <v>6.44</v>
      </c>
      <c r="L1780" s="8">
        <v>32.26</v>
      </c>
      <c r="M1780" s="8">
        <v>25.41</v>
      </c>
      <c r="U1780" s="8" t="s">
        <v>953</v>
      </c>
      <c r="V1780" s="10" t="s">
        <v>954</v>
      </c>
      <c r="W1780" s="10">
        <v>1997</v>
      </c>
      <c r="X1780" s="10" t="s">
        <v>955</v>
      </c>
      <c r="Y1780" s="10"/>
      <c r="Z1780" s="10"/>
      <c r="AA1780" s="10"/>
      <c r="AB1780" s="26" t="s">
        <v>956</v>
      </c>
    </row>
    <row r="1781" spans="1:28">
      <c r="A1781" s="8" t="s">
        <v>958</v>
      </c>
      <c r="B1781" s="8" t="s">
        <v>959</v>
      </c>
      <c r="C1781" s="8" t="s">
        <v>17</v>
      </c>
      <c r="D1781" s="8" t="s">
        <v>137</v>
      </c>
      <c r="I1781" s="8">
        <v>84</v>
      </c>
      <c r="J1781" s="20">
        <v>6.42</v>
      </c>
      <c r="L1781" s="8">
        <v>32.270000000000003</v>
      </c>
      <c r="M1781" s="8">
        <v>25.41</v>
      </c>
      <c r="U1781" s="8" t="s">
        <v>953</v>
      </c>
      <c r="V1781" s="10" t="s">
        <v>954</v>
      </c>
      <c r="W1781" s="10">
        <v>1997</v>
      </c>
      <c r="X1781" s="10" t="s">
        <v>955</v>
      </c>
      <c r="Y1781" s="10"/>
      <c r="Z1781" s="10"/>
      <c r="AA1781" s="10"/>
      <c r="AB1781" s="26" t="s">
        <v>956</v>
      </c>
    </row>
    <row r="1782" spans="1:28">
      <c r="A1782" s="8" t="s">
        <v>958</v>
      </c>
      <c r="B1782" s="8" t="s">
        <v>959</v>
      </c>
      <c r="C1782" s="8" t="s">
        <v>17</v>
      </c>
      <c r="D1782" s="8" t="s">
        <v>137</v>
      </c>
      <c r="I1782" s="8">
        <v>86</v>
      </c>
      <c r="J1782" s="20">
        <v>6.4</v>
      </c>
      <c r="L1782" s="8">
        <v>32.28</v>
      </c>
      <c r="M1782" s="8">
        <v>25.42</v>
      </c>
      <c r="U1782" s="8" t="s">
        <v>953</v>
      </c>
      <c r="V1782" s="10" t="s">
        <v>954</v>
      </c>
      <c r="W1782" s="10">
        <v>1997</v>
      </c>
      <c r="X1782" s="10" t="s">
        <v>955</v>
      </c>
      <c r="Y1782" s="10"/>
      <c r="Z1782" s="10"/>
      <c r="AA1782" s="10"/>
      <c r="AB1782" s="26" t="s">
        <v>956</v>
      </c>
    </row>
    <row r="1783" spans="1:28">
      <c r="A1783" s="8" t="s">
        <v>958</v>
      </c>
      <c r="B1783" s="8" t="s">
        <v>959</v>
      </c>
      <c r="C1783" s="8" t="s">
        <v>17</v>
      </c>
      <c r="D1783" s="8" t="s">
        <v>137</v>
      </c>
      <c r="I1783" s="8">
        <v>88</v>
      </c>
      <c r="J1783" s="20">
        <v>6.37</v>
      </c>
      <c r="L1783" s="8">
        <v>32.28</v>
      </c>
      <c r="M1783" s="8">
        <v>25.43</v>
      </c>
      <c r="U1783" s="8" t="s">
        <v>953</v>
      </c>
      <c r="V1783" s="10" t="s">
        <v>954</v>
      </c>
      <c r="W1783" s="10">
        <v>1997</v>
      </c>
      <c r="X1783" s="10" t="s">
        <v>955</v>
      </c>
      <c r="Y1783" s="10"/>
      <c r="Z1783" s="10"/>
      <c r="AA1783" s="10"/>
      <c r="AB1783" s="26" t="s">
        <v>956</v>
      </c>
    </row>
    <row r="1784" spans="1:28">
      <c r="A1784" s="8" t="s">
        <v>958</v>
      </c>
      <c r="B1784" s="8" t="s">
        <v>959</v>
      </c>
      <c r="C1784" s="8" t="s">
        <v>17</v>
      </c>
      <c r="D1784" s="8" t="s">
        <v>137</v>
      </c>
      <c r="I1784" s="8">
        <v>90</v>
      </c>
      <c r="J1784" s="20">
        <v>6.32</v>
      </c>
      <c r="L1784" s="8">
        <v>32.29</v>
      </c>
      <c r="M1784" s="8">
        <v>25.44</v>
      </c>
      <c r="U1784" s="8" t="s">
        <v>953</v>
      </c>
      <c r="V1784" s="10" t="s">
        <v>954</v>
      </c>
      <c r="W1784" s="10">
        <v>1997</v>
      </c>
      <c r="X1784" s="10" t="s">
        <v>955</v>
      </c>
      <c r="Y1784" s="10"/>
      <c r="Z1784" s="10"/>
      <c r="AA1784" s="10"/>
      <c r="AB1784" s="26" t="s">
        <v>956</v>
      </c>
    </row>
    <row r="1785" spans="1:28">
      <c r="A1785" s="8" t="s">
        <v>958</v>
      </c>
      <c r="B1785" s="8" t="s">
        <v>959</v>
      </c>
      <c r="C1785" s="8" t="s">
        <v>17</v>
      </c>
      <c r="D1785" s="8" t="s">
        <v>137</v>
      </c>
      <c r="I1785" s="8">
        <v>92</v>
      </c>
      <c r="J1785" s="20">
        <v>6.28</v>
      </c>
      <c r="L1785" s="8">
        <v>32.299999999999997</v>
      </c>
      <c r="M1785" s="8">
        <v>25.45</v>
      </c>
      <c r="U1785" s="8" t="s">
        <v>953</v>
      </c>
      <c r="V1785" s="10" t="s">
        <v>954</v>
      </c>
      <c r="W1785" s="10">
        <v>1997</v>
      </c>
      <c r="X1785" s="10" t="s">
        <v>955</v>
      </c>
      <c r="Y1785" s="10"/>
      <c r="Z1785" s="10"/>
      <c r="AA1785" s="10"/>
      <c r="AB1785" s="26" t="s">
        <v>956</v>
      </c>
    </row>
    <row r="1786" spans="1:28">
      <c r="A1786" s="8" t="s">
        <v>958</v>
      </c>
      <c r="B1786" s="8" t="s">
        <v>959</v>
      </c>
      <c r="C1786" s="8" t="s">
        <v>17</v>
      </c>
      <c r="D1786" s="8" t="s">
        <v>137</v>
      </c>
      <c r="I1786" s="8">
        <v>94</v>
      </c>
      <c r="J1786" s="20">
        <v>6.26</v>
      </c>
      <c r="L1786" s="8">
        <v>32.299999999999997</v>
      </c>
      <c r="M1786" s="8">
        <v>25.46</v>
      </c>
      <c r="U1786" s="8" t="s">
        <v>953</v>
      </c>
      <c r="V1786" s="10" t="s">
        <v>954</v>
      </c>
      <c r="W1786" s="10">
        <v>1997</v>
      </c>
      <c r="X1786" s="10" t="s">
        <v>955</v>
      </c>
      <c r="Y1786" s="10"/>
      <c r="Z1786" s="10"/>
      <c r="AA1786" s="10"/>
      <c r="AB1786" s="26" t="s">
        <v>956</v>
      </c>
    </row>
    <row r="1787" spans="1:28">
      <c r="A1787" s="8" t="s">
        <v>958</v>
      </c>
      <c r="B1787" s="8" t="s">
        <v>959</v>
      </c>
      <c r="C1787" s="8" t="s">
        <v>17</v>
      </c>
      <c r="D1787" s="8" t="s">
        <v>137</v>
      </c>
      <c r="I1787" s="8">
        <v>96</v>
      </c>
      <c r="J1787" s="20">
        <v>6.18</v>
      </c>
      <c r="L1787" s="8">
        <v>32.33</v>
      </c>
      <c r="M1787" s="8">
        <v>25.48</v>
      </c>
      <c r="U1787" s="8" t="s">
        <v>953</v>
      </c>
      <c r="V1787" s="10" t="s">
        <v>954</v>
      </c>
      <c r="W1787" s="10">
        <v>1997</v>
      </c>
      <c r="X1787" s="10" t="s">
        <v>955</v>
      </c>
      <c r="Y1787" s="10"/>
      <c r="Z1787" s="10"/>
      <c r="AA1787" s="10"/>
      <c r="AB1787" s="26" t="s">
        <v>956</v>
      </c>
    </row>
    <row r="1788" spans="1:28">
      <c r="A1788" s="8" t="s">
        <v>958</v>
      </c>
      <c r="B1788" s="8" t="s">
        <v>959</v>
      </c>
      <c r="C1788" s="8" t="s">
        <v>17</v>
      </c>
      <c r="D1788" s="8" t="s">
        <v>137</v>
      </c>
      <c r="I1788" s="8">
        <v>98</v>
      </c>
      <c r="J1788" s="20">
        <v>6.15</v>
      </c>
      <c r="L1788" s="8">
        <v>32.340000000000003</v>
      </c>
      <c r="M1788" s="8">
        <v>25.5</v>
      </c>
      <c r="U1788" s="8" t="s">
        <v>953</v>
      </c>
      <c r="V1788" s="10" t="s">
        <v>954</v>
      </c>
      <c r="W1788" s="10">
        <v>1997</v>
      </c>
      <c r="X1788" s="10" t="s">
        <v>955</v>
      </c>
      <c r="Y1788" s="10"/>
      <c r="Z1788" s="10"/>
      <c r="AA1788" s="10"/>
      <c r="AB1788" s="26" t="s">
        <v>956</v>
      </c>
    </row>
    <row r="1789" spans="1:28">
      <c r="A1789" s="8" t="s">
        <v>958</v>
      </c>
      <c r="B1789" s="8" t="s">
        <v>959</v>
      </c>
      <c r="C1789" s="8" t="s">
        <v>17</v>
      </c>
      <c r="D1789" s="8" t="s">
        <v>137</v>
      </c>
      <c r="I1789" s="8">
        <v>100</v>
      </c>
      <c r="J1789" s="20">
        <v>6.14</v>
      </c>
      <c r="L1789" s="8">
        <v>32.340000000000003</v>
      </c>
      <c r="M1789" s="8">
        <v>25.2</v>
      </c>
      <c r="U1789" s="8" t="s">
        <v>953</v>
      </c>
      <c r="V1789" s="10" t="s">
        <v>954</v>
      </c>
      <c r="W1789" s="10">
        <v>1997</v>
      </c>
      <c r="X1789" s="10" t="s">
        <v>955</v>
      </c>
      <c r="Y1789" s="10"/>
      <c r="Z1789" s="10"/>
      <c r="AA1789" s="10"/>
      <c r="AB1789" s="26" t="s">
        <v>956</v>
      </c>
    </row>
    <row r="1790" spans="1:28">
      <c r="A1790" s="8" t="s">
        <v>958</v>
      </c>
      <c r="B1790" s="8" t="s">
        <v>959</v>
      </c>
      <c r="C1790" s="8" t="s">
        <v>17</v>
      </c>
      <c r="D1790" s="8" t="s">
        <v>137</v>
      </c>
      <c r="I1790" s="8">
        <v>102</v>
      </c>
      <c r="J1790" s="20">
        <v>6.14</v>
      </c>
      <c r="L1790" s="8">
        <v>32.35</v>
      </c>
      <c r="M1790" s="8">
        <v>25.2</v>
      </c>
      <c r="U1790" s="8" t="s">
        <v>953</v>
      </c>
      <c r="V1790" s="10" t="s">
        <v>954</v>
      </c>
      <c r="W1790" s="10">
        <v>1997</v>
      </c>
      <c r="X1790" s="10" t="s">
        <v>955</v>
      </c>
      <c r="Y1790" s="10"/>
      <c r="Z1790" s="10"/>
      <c r="AA1790" s="10"/>
      <c r="AB1790" s="26" t="s">
        <v>956</v>
      </c>
    </row>
    <row r="1791" spans="1:28">
      <c r="A1791" s="8" t="s">
        <v>960</v>
      </c>
      <c r="B1791" s="8" t="s">
        <v>136</v>
      </c>
      <c r="C1791" s="8" t="s">
        <v>17</v>
      </c>
      <c r="D1791" s="8" t="s">
        <v>137</v>
      </c>
      <c r="I1791" s="8">
        <v>0.1</v>
      </c>
      <c r="J1791" s="20">
        <v>2.82</v>
      </c>
      <c r="L1791" s="8">
        <v>27.19</v>
      </c>
      <c r="M1791" s="8">
        <v>21.7</v>
      </c>
      <c r="U1791" s="8" t="s">
        <v>953</v>
      </c>
      <c r="V1791" s="10" t="s">
        <v>954</v>
      </c>
      <c r="W1791" s="10">
        <v>1997</v>
      </c>
      <c r="X1791" s="10" t="s">
        <v>955</v>
      </c>
      <c r="Y1791" s="10"/>
      <c r="Z1791" s="10"/>
      <c r="AA1791" s="10"/>
      <c r="AB1791" s="26" t="s">
        <v>956</v>
      </c>
    </row>
    <row r="1792" spans="1:28">
      <c r="A1792" s="8" t="s">
        <v>960</v>
      </c>
      <c r="B1792" s="8" t="s">
        <v>136</v>
      </c>
      <c r="C1792" s="8" t="s">
        <v>17</v>
      </c>
      <c r="D1792" s="8" t="s">
        <v>137</v>
      </c>
      <c r="I1792" s="8">
        <v>0.2</v>
      </c>
      <c r="J1792" s="20">
        <v>2.83</v>
      </c>
      <c r="L1792" s="8">
        <v>27.19</v>
      </c>
      <c r="M1792" s="8">
        <v>21.7</v>
      </c>
      <c r="U1792" s="8" t="s">
        <v>953</v>
      </c>
      <c r="V1792" s="10" t="s">
        <v>954</v>
      </c>
      <c r="W1792" s="10">
        <v>1997</v>
      </c>
      <c r="X1792" s="10" t="s">
        <v>955</v>
      </c>
      <c r="Y1792" s="10"/>
      <c r="Z1792" s="10"/>
      <c r="AA1792" s="10"/>
      <c r="AB1792" s="26" t="s">
        <v>956</v>
      </c>
    </row>
    <row r="1793" spans="1:28">
      <c r="A1793" s="8" t="s">
        <v>960</v>
      </c>
      <c r="B1793" s="8" t="s">
        <v>136</v>
      </c>
      <c r="C1793" s="8" t="s">
        <v>17</v>
      </c>
      <c r="D1793" s="8" t="s">
        <v>137</v>
      </c>
      <c r="I1793" s="8">
        <v>0.3</v>
      </c>
      <c r="J1793" s="20">
        <v>2.85</v>
      </c>
      <c r="L1793" s="8">
        <v>27.18</v>
      </c>
      <c r="M1793" s="8">
        <v>21.7</v>
      </c>
      <c r="U1793" s="8" t="s">
        <v>953</v>
      </c>
      <c r="V1793" s="10" t="s">
        <v>954</v>
      </c>
      <c r="W1793" s="10">
        <v>1997</v>
      </c>
      <c r="X1793" s="10" t="s">
        <v>955</v>
      </c>
      <c r="Y1793" s="10"/>
      <c r="Z1793" s="10"/>
      <c r="AA1793" s="10"/>
      <c r="AB1793" s="26" t="s">
        <v>956</v>
      </c>
    </row>
    <row r="1794" spans="1:28">
      <c r="A1794" s="8" t="s">
        <v>960</v>
      </c>
      <c r="B1794" s="8" t="s">
        <v>136</v>
      </c>
      <c r="C1794" s="8" t="s">
        <v>17</v>
      </c>
      <c r="D1794" s="8" t="s">
        <v>137</v>
      </c>
      <c r="I1794" s="8">
        <v>0.4</v>
      </c>
      <c r="J1794" s="20">
        <v>2.84</v>
      </c>
      <c r="L1794" s="8">
        <v>27.16</v>
      </c>
      <c r="M1794" s="8">
        <v>21.68</v>
      </c>
      <c r="U1794" s="8" t="s">
        <v>953</v>
      </c>
      <c r="V1794" s="10" t="s">
        <v>954</v>
      </c>
      <c r="W1794" s="10">
        <v>1997</v>
      </c>
      <c r="X1794" s="10" t="s">
        <v>955</v>
      </c>
      <c r="Y1794" s="10"/>
      <c r="Z1794" s="10"/>
      <c r="AA1794" s="10"/>
      <c r="AB1794" s="26" t="s">
        <v>956</v>
      </c>
    </row>
    <row r="1795" spans="1:28">
      <c r="A1795" s="8" t="s">
        <v>960</v>
      </c>
      <c r="B1795" s="8" t="s">
        <v>136</v>
      </c>
      <c r="C1795" s="8" t="s">
        <v>17</v>
      </c>
      <c r="D1795" s="8" t="s">
        <v>137</v>
      </c>
      <c r="I1795" s="8">
        <v>0.7</v>
      </c>
      <c r="J1795" s="20">
        <v>2.84</v>
      </c>
      <c r="L1795" s="8">
        <v>27.15</v>
      </c>
      <c r="M1795" s="8">
        <v>21.67</v>
      </c>
      <c r="U1795" s="8" t="s">
        <v>953</v>
      </c>
      <c r="V1795" s="10" t="s">
        <v>954</v>
      </c>
      <c r="W1795" s="10">
        <v>1997</v>
      </c>
      <c r="X1795" s="10" t="s">
        <v>955</v>
      </c>
      <c r="Y1795" s="10"/>
      <c r="Z1795" s="10"/>
      <c r="AA1795" s="10"/>
      <c r="AB1795" s="26" t="s">
        <v>956</v>
      </c>
    </row>
    <row r="1796" spans="1:28">
      <c r="A1796" s="8" t="s">
        <v>960</v>
      </c>
      <c r="B1796" s="8" t="s">
        <v>136</v>
      </c>
      <c r="C1796" s="8" t="s">
        <v>17</v>
      </c>
      <c r="D1796" s="8" t="s">
        <v>137</v>
      </c>
      <c r="I1796" s="8">
        <v>0.9</v>
      </c>
      <c r="J1796" s="20">
        <v>2.84</v>
      </c>
      <c r="L1796" s="8">
        <v>27.15</v>
      </c>
      <c r="M1796" s="8">
        <v>21.67</v>
      </c>
      <c r="U1796" s="8" t="s">
        <v>953</v>
      </c>
      <c r="V1796" s="10" t="s">
        <v>954</v>
      </c>
      <c r="W1796" s="10">
        <v>1997</v>
      </c>
      <c r="X1796" s="10" t="s">
        <v>955</v>
      </c>
      <c r="Y1796" s="10"/>
      <c r="Z1796" s="10"/>
      <c r="AA1796" s="10"/>
      <c r="AB1796" s="26" t="s">
        <v>956</v>
      </c>
    </row>
    <row r="1797" spans="1:28">
      <c r="A1797" s="8" t="s">
        <v>960</v>
      </c>
      <c r="B1797" s="8" t="s">
        <v>136</v>
      </c>
      <c r="C1797" s="8" t="s">
        <v>17</v>
      </c>
      <c r="D1797" s="8" t="s">
        <v>137</v>
      </c>
      <c r="I1797" s="8">
        <v>2</v>
      </c>
      <c r="J1797" s="20">
        <v>2.84</v>
      </c>
      <c r="L1797" s="8">
        <v>27.15</v>
      </c>
      <c r="M1797" s="8">
        <v>21.67</v>
      </c>
      <c r="U1797" s="8" t="s">
        <v>953</v>
      </c>
      <c r="V1797" s="10" t="s">
        <v>954</v>
      </c>
      <c r="W1797" s="10">
        <v>1997</v>
      </c>
      <c r="X1797" s="10" t="s">
        <v>955</v>
      </c>
      <c r="Y1797" s="10"/>
      <c r="Z1797" s="10"/>
      <c r="AA1797" s="10"/>
      <c r="AB1797" s="26" t="s">
        <v>956</v>
      </c>
    </row>
    <row r="1798" spans="1:28">
      <c r="A1798" s="8" t="s">
        <v>960</v>
      </c>
      <c r="B1798" s="8" t="s">
        <v>136</v>
      </c>
      <c r="C1798" s="8" t="s">
        <v>17</v>
      </c>
      <c r="D1798" s="8" t="s">
        <v>137</v>
      </c>
      <c r="I1798" s="8">
        <v>3</v>
      </c>
      <c r="J1798" s="20">
        <v>2.84</v>
      </c>
      <c r="L1798" s="8">
        <v>27.15</v>
      </c>
      <c r="M1798" s="8">
        <v>21.67</v>
      </c>
      <c r="U1798" s="8" t="s">
        <v>953</v>
      </c>
      <c r="V1798" s="10" t="s">
        <v>954</v>
      </c>
      <c r="W1798" s="10">
        <v>1997</v>
      </c>
      <c r="X1798" s="10" t="s">
        <v>955</v>
      </c>
      <c r="Y1798" s="10"/>
      <c r="Z1798" s="10"/>
      <c r="AA1798" s="10"/>
      <c r="AB1798" s="26" t="s">
        <v>956</v>
      </c>
    </row>
    <row r="1799" spans="1:28">
      <c r="A1799" s="8" t="s">
        <v>960</v>
      </c>
      <c r="B1799" s="8" t="s">
        <v>136</v>
      </c>
      <c r="C1799" s="8" t="s">
        <v>17</v>
      </c>
      <c r="D1799" s="8" t="s">
        <v>137</v>
      </c>
      <c r="I1799" s="8">
        <v>4</v>
      </c>
      <c r="J1799" s="20">
        <v>2.84</v>
      </c>
      <c r="L1799" s="8">
        <v>27.16</v>
      </c>
      <c r="M1799" s="8">
        <v>21.68</v>
      </c>
      <c r="U1799" s="8" t="s">
        <v>953</v>
      </c>
      <c r="V1799" s="10" t="s">
        <v>954</v>
      </c>
      <c r="W1799" s="10">
        <v>1997</v>
      </c>
      <c r="X1799" s="10" t="s">
        <v>955</v>
      </c>
      <c r="Y1799" s="10"/>
      <c r="Z1799" s="10"/>
      <c r="AA1799" s="10"/>
      <c r="AB1799" s="26" t="s">
        <v>956</v>
      </c>
    </row>
    <row r="1800" spans="1:28">
      <c r="A1800" s="8" t="s">
        <v>960</v>
      </c>
      <c r="B1800" s="8" t="s">
        <v>136</v>
      </c>
      <c r="C1800" s="8" t="s">
        <v>17</v>
      </c>
      <c r="D1800" s="8" t="s">
        <v>137</v>
      </c>
      <c r="I1800" s="8">
        <v>5</v>
      </c>
      <c r="J1800" s="20">
        <v>2.84</v>
      </c>
      <c r="L1800" s="8">
        <v>27.17</v>
      </c>
      <c r="M1800" s="8">
        <v>21.69</v>
      </c>
      <c r="U1800" s="8" t="s">
        <v>953</v>
      </c>
      <c r="V1800" s="10" t="s">
        <v>954</v>
      </c>
      <c r="W1800" s="10">
        <v>1997</v>
      </c>
      <c r="X1800" s="10" t="s">
        <v>955</v>
      </c>
      <c r="Y1800" s="10"/>
      <c r="Z1800" s="10"/>
      <c r="AA1800" s="10"/>
      <c r="AB1800" s="26" t="s">
        <v>956</v>
      </c>
    </row>
    <row r="1801" spans="1:28">
      <c r="A1801" s="8" t="s">
        <v>960</v>
      </c>
      <c r="B1801" s="8" t="s">
        <v>136</v>
      </c>
      <c r="C1801" s="8" t="s">
        <v>17</v>
      </c>
      <c r="D1801" s="8" t="s">
        <v>137</v>
      </c>
      <c r="I1801" s="8">
        <v>6</v>
      </c>
      <c r="J1801" s="20">
        <v>2.83</v>
      </c>
      <c r="L1801" s="8">
        <v>27.17</v>
      </c>
      <c r="M1801" s="8">
        <v>21.69</v>
      </c>
      <c r="U1801" s="8" t="s">
        <v>953</v>
      </c>
      <c r="V1801" s="10" t="s">
        <v>954</v>
      </c>
      <c r="W1801" s="10">
        <v>1997</v>
      </c>
      <c r="X1801" s="10" t="s">
        <v>955</v>
      </c>
      <c r="Y1801" s="10"/>
      <c r="Z1801" s="10"/>
      <c r="AA1801" s="10"/>
      <c r="AB1801" s="26" t="s">
        <v>956</v>
      </c>
    </row>
    <row r="1802" spans="1:28">
      <c r="A1802" s="8" t="s">
        <v>960</v>
      </c>
      <c r="B1802" s="8" t="s">
        <v>136</v>
      </c>
      <c r="C1802" s="8" t="s">
        <v>17</v>
      </c>
      <c r="D1802" s="8" t="s">
        <v>137</v>
      </c>
      <c r="I1802" s="8">
        <v>7</v>
      </c>
      <c r="J1802" s="20">
        <v>2.83</v>
      </c>
      <c r="L1802" s="8">
        <v>27.18</v>
      </c>
      <c r="M1802" s="8">
        <v>21.7</v>
      </c>
      <c r="U1802" s="8" t="s">
        <v>953</v>
      </c>
      <c r="V1802" s="10" t="s">
        <v>954</v>
      </c>
      <c r="W1802" s="10">
        <v>1997</v>
      </c>
      <c r="X1802" s="10" t="s">
        <v>955</v>
      </c>
      <c r="Y1802" s="10"/>
      <c r="Z1802" s="10"/>
      <c r="AA1802" s="10"/>
      <c r="AB1802" s="26" t="s">
        <v>956</v>
      </c>
    </row>
    <row r="1803" spans="1:28">
      <c r="A1803" s="8" t="s">
        <v>960</v>
      </c>
      <c r="B1803" s="8" t="s">
        <v>136</v>
      </c>
      <c r="C1803" s="8" t="s">
        <v>17</v>
      </c>
      <c r="D1803" s="8" t="s">
        <v>137</v>
      </c>
      <c r="I1803" s="8">
        <v>8</v>
      </c>
      <c r="J1803" s="20">
        <v>2.83</v>
      </c>
      <c r="L1803" s="8">
        <v>27.18</v>
      </c>
      <c r="M1803" s="8">
        <v>21.69</v>
      </c>
      <c r="U1803" s="8" t="s">
        <v>953</v>
      </c>
      <c r="V1803" s="10" t="s">
        <v>954</v>
      </c>
      <c r="W1803" s="10">
        <v>1997</v>
      </c>
      <c r="X1803" s="10" t="s">
        <v>955</v>
      </c>
      <c r="Y1803" s="10"/>
      <c r="Z1803" s="10"/>
      <c r="AA1803" s="10"/>
      <c r="AB1803" s="26" t="s">
        <v>956</v>
      </c>
    </row>
    <row r="1804" spans="1:28">
      <c r="A1804" s="8" t="s">
        <v>960</v>
      </c>
      <c r="B1804" s="8" t="s">
        <v>136</v>
      </c>
      <c r="C1804" s="8" t="s">
        <v>17</v>
      </c>
      <c r="D1804" s="8" t="s">
        <v>137</v>
      </c>
      <c r="I1804" s="8">
        <v>9</v>
      </c>
      <c r="J1804" s="20">
        <v>2.83</v>
      </c>
      <c r="L1804" s="8">
        <v>27.17</v>
      </c>
      <c r="M1804" s="8">
        <v>21.69</v>
      </c>
      <c r="U1804" s="8" t="s">
        <v>953</v>
      </c>
      <c r="V1804" s="10" t="s">
        <v>954</v>
      </c>
      <c r="W1804" s="10">
        <v>1997</v>
      </c>
      <c r="X1804" s="10" t="s">
        <v>955</v>
      </c>
      <c r="Y1804" s="10"/>
      <c r="Z1804" s="10"/>
      <c r="AA1804" s="10"/>
      <c r="AB1804" s="26" t="s">
        <v>956</v>
      </c>
    </row>
    <row r="1805" spans="1:28">
      <c r="A1805" s="8" t="s">
        <v>960</v>
      </c>
      <c r="B1805" s="8" t="s">
        <v>136</v>
      </c>
      <c r="C1805" s="8" t="s">
        <v>17</v>
      </c>
      <c r="D1805" s="8" t="s">
        <v>137</v>
      </c>
      <c r="I1805" s="8">
        <v>10</v>
      </c>
      <c r="J1805" s="20">
        <v>2.83</v>
      </c>
      <c r="L1805" s="8">
        <v>27.19</v>
      </c>
      <c r="M1805" s="8">
        <v>21.7</v>
      </c>
      <c r="U1805" s="8" t="s">
        <v>953</v>
      </c>
      <c r="V1805" s="10" t="s">
        <v>954</v>
      </c>
      <c r="W1805" s="10">
        <v>1997</v>
      </c>
      <c r="X1805" s="10" t="s">
        <v>955</v>
      </c>
      <c r="Y1805" s="10"/>
      <c r="Z1805" s="10"/>
      <c r="AA1805" s="10"/>
      <c r="AB1805" s="26" t="s">
        <v>956</v>
      </c>
    </row>
    <row r="1806" spans="1:28">
      <c r="A1806" s="8" t="s">
        <v>960</v>
      </c>
      <c r="B1806" s="8" t="s">
        <v>136</v>
      </c>
      <c r="C1806" s="8" t="s">
        <v>17</v>
      </c>
      <c r="D1806" s="8" t="s">
        <v>137</v>
      </c>
      <c r="I1806" s="8">
        <v>11</v>
      </c>
      <c r="J1806" s="20">
        <v>2.82</v>
      </c>
      <c r="L1806" s="8">
        <v>27.18</v>
      </c>
      <c r="M1806" s="8">
        <v>21.7</v>
      </c>
      <c r="U1806" s="8" t="s">
        <v>953</v>
      </c>
      <c r="V1806" s="10" t="s">
        <v>954</v>
      </c>
      <c r="W1806" s="10">
        <v>1997</v>
      </c>
      <c r="X1806" s="10" t="s">
        <v>955</v>
      </c>
      <c r="Y1806" s="10"/>
      <c r="Z1806" s="10"/>
      <c r="AA1806" s="10"/>
      <c r="AB1806" s="26" t="s">
        <v>956</v>
      </c>
    </row>
    <row r="1807" spans="1:28">
      <c r="A1807" s="8" t="s">
        <v>960</v>
      </c>
      <c r="B1807" s="8" t="s">
        <v>136</v>
      </c>
      <c r="C1807" s="8" t="s">
        <v>17</v>
      </c>
      <c r="D1807" s="8" t="s">
        <v>137</v>
      </c>
      <c r="I1807" s="8">
        <v>12</v>
      </c>
      <c r="J1807" s="20">
        <v>2.82</v>
      </c>
      <c r="L1807" s="8">
        <v>27.2</v>
      </c>
      <c r="M1807" s="8">
        <v>21.71</v>
      </c>
      <c r="U1807" s="8" t="s">
        <v>953</v>
      </c>
      <c r="V1807" s="10" t="s">
        <v>954</v>
      </c>
      <c r="W1807" s="10">
        <v>1997</v>
      </c>
      <c r="X1807" s="10" t="s">
        <v>955</v>
      </c>
      <c r="Y1807" s="10"/>
      <c r="Z1807" s="10"/>
      <c r="AA1807" s="10"/>
      <c r="AB1807" s="26" t="s">
        <v>956</v>
      </c>
    </row>
    <row r="1808" spans="1:28">
      <c r="A1808" s="8" t="s">
        <v>960</v>
      </c>
      <c r="B1808" s="8" t="s">
        <v>136</v>
      </c>
      <c r="C1808" s="8" t="s">
        <v>17</v>
      </c>
      <c r="D1808" s="8" t="s">
        <v>137</v>
      </c>
      <c r="I1808" s="8">
        <v>13</v>
      </c>
      <c r="J1808" s="20">
        <v>3.11</v>
      </c>
      <c r="L1808" s="8">
        <v>27.61</v>
      </c>
      <c r="M1808" s="8">
        <v>22.02</v>
      </c>
      <c r="U1808" s="8" t="s">
        <v>953</v>
      </c>
      <c r="V1808" s="10" t="s">
        <v>954</v>
      </c>
      <c r="W1808" s="10">
        <v>1997</v>
      </c>
      <c r="X1808" s="10" t="s">
        <v>955</v>
      </c>
      <c r="Y1808" s="10"/>
      <c r="Z1808" s="10"/>
      <c r="AA1808" s="10"/>
      <c r="AB1808" s="26" t="s">
        <v>956</v>
      </c>
    </row>
    <row r="1809" spans="1:28">
      <c r="A1809" s="8" t="s">
        <v>960</v>
      </c>
      <c r="B1809" s="8" t="s">
        <v>136</v>
      </c>
      <c r="C1809" s="8" t="s">
        <v>17</v>
      </c>
      <c r="D1809" s="8" t="s">
        <v>137</v>
      </c>
      <c r="I1809" s="8">
        <v>14</v>
      </c>
      <c r="J1809" s="20">
        <v>3.31</v>
      </c>
      <c r="L1809" s="8">
        <v>28.02</v>
      </c>
      <c r="M1809" s="8">
        <v>22.32</v>
      </c>
      <c r="U1809" s="8" t="s">
        <v>953</v>
      </c>
      <c r="V1809" s="10" t="s">
        <v>954</v>
      </c>
      <c r="W1809" s="10">
        <v>1997</v>
      </c>
      <c r="X1809" s="10" t="s">
        <v>955</v>
      </c>
      <c r="Y1809" s="10"/>
      <c r="Z1809" s="10"/>
      <c r="AA1809" s="10"/>
      <c r="AB1809" s="26" t="s">
        <v>956</v>
      </c>
    </row>
    <row r="1810" spans="1:28">
      <c r="A1810" s="8" t="s">
        <v>960</v>
      </c>
      <c r="B1810" s="8" t="s">
        <v>136</v>
      </c>
      <c r="C1810" s="8" t="s">
        <v>17</v>
      </c>
      <c r="D1810" s="8" t="s">
        <v>137</v>
      </c>
      <c r="I1810" s="8">
        <v>15</v>
      </c>
      <c r="J1810" s="20">
        <v>3.5</v>
      </c>
      <c r="L1810" s="8">
        <v>28.29</v>
      </c>
      <c r="M1810" s="8">
        <v>22.52</v>
      </c>
      <c r="U1810" s="8" t="s">
        <v>953</v>
      </c>
      <c r="V1810" s="10" t="s">
        <v>954</v>
      </c>
      <c r="W1810" s="10">
        <v>1997</v>
      </c>
      <c r="X1810" s="10" t="s">
        <v>955</v>
      </c>
      <c r="Y1810" s="10"/>
      <c r="Z1810" s="10"/>
      <c r="AA1810" s="10"/>
      <c r="AB1810" s="26" t="s">
        <v>956</v>
      </c>
    </row>
    <row r="1811" spans="1:28">
      <c r="A1811" s="8" t="s">
        <v>960</v>
      </c>
      <c r="B1811" s="8" t="s">
        <v>136</v>
      </c>
      <c r="C1811" s="8" t="s">
        <v>17</v>
      </c>
      <c r="D1811" s="8" t="s">
        <v>137</v>
      </c>
      <c r="I1811" s="8">
        <v>16</v>
      </c>
      <c r="J1811" s="20">
        <v>4.21</v>
      </c>
      <c r="L1811" s="8">
        <v>29.4</v>
      </c>
      <c r="M1811" s="8">
        <v>23.34</v>
      </c>
      <c r="U1811" s="8" t="s">
        <v>953</v>
      </c>
      <c r="V1811" s="10" t="s">
        <v>954</v>
      </c>
      <c r="W1811" s="10">
        <v>1997</v>
      </c>
      <c r="X1811" s="10" t="s">
        <v>955</v>
      </c>
      <c r="Y1811" s="10"/>
      <c r="Z1811" s="10"/>
      <c r="AA1811" s="10"/>
      <c r="AB1811" s="26" t="s">
        <v>956</v>
      </c>
    </row>
    <row r="1812" spans="1:28">
      <c r="A1812" s="8" t="s">
        <v>960</v>
      </c>
      <c r="B1812" s="8" t="s">
        <v>136</v>
      </c>
      <c r="C1812" s="8" t="s">
        <v>17</v>
      </c>
      <c r="D1812" s="8" t="s">
        <v>137</v>
      </c>
      <c r="I1812" s="8">
        <v>17</v>
      </c>
      <c r="J1812" s="20">
        <v>4.84</v>
      </c>
      <c r="L1812" s="8">
        <v>30.08</v>
      </c>
      <c r="M1812" s="8">
        <v>23.82</v>
      </c>
      <c r="U1812" s="8" t="s">
        <v>953</v>
      </c>
      <c r="V1812" s="10" t="s">
        <v>954</v>
      </c>
      <c r="W1812" s="10">
        <v>1997</v>
      </c>
      <c r="X1812" s="10" t="s">
        <v>955</v>
      </c>
      <c r="Y1812" s="10"/>
      <c r="Z1812" s="10"/>
      <c r="AA1812" s="10"/>
      <c r="AB1812" s="26" t="s">
        <v>956</v>
      </c>
    </row>
    <row r="1813" spans="1:28">
      <c r="A1813" s="8" t="s">
        <v>960</v>
      </c>
      <c r="B1813" s="8" t="s">
        <v>136</v>
      </c>
      <c r="C1813" s="8" t="s">
        <v>17</v>
      </c>
      <c r="D1813" s="8" t="s">
        <v>137</v>
      </c>
      <c r="I1813" s="8">
        <v>18</v>
      </c>
      <c r="J1813" s="20">
        <v>5.4</v>
      </c>
      <c r="L1813" s="8">
        <v>30.33</v>
      </c>
      <c r="M1813" s="8">
        <v>23.98</v>
      </c>
      <c r="U1813" s="8" t="s">
        <v>953</v>
      </c>
      <c r="V1813" s="10" t="s">
        <v>954</v>
      </c>
      <c r="W1813" s="10">
        <v>1997</v>
      </c>
      <c r="X1813" s="10" t="s">
        <v>955</v>
      </c>
      <c r="Y1813" s="10"/>
      <c r="Z1813" s="10"/>
      <c r="AA1813" s="10"/>
      <c r="AB1813" s="26" t="s">
        <v>956</v>
      </c>
    </row>
    <row r="1814" spans="1:28">
      <c r="A1814" s="8" t="s">
        <v>960</v>
      </c>
      <c r="B1814" s="8" t="s">
        <v>136</v>
      </c>
      <c r="C1814" s="8" t="s">
        <v>17</v>
      </c>
      <c r="D1814" s="8" t="s">
        <v>137</v>
      </c>
      <c r="I1814" s="8">
        <v>19</v>
      </c>
      <c r="J1814" s="20">
        <v>5.37</v>
      </c>
      <c r="L1814" s="8">
        <v>30.36</v>
      </c>
      <c r="M1814" s="8">
        <v>24</v>
      </c>
      <c r="U1814" s="8" t="s">
        <v>953</v>
      </c>
      <c r="V1814" s="10" t="s">
        <v>954</v>
      </c>
      <c r="W1814" s="10">
        <v>1997</v>
      </c>
      <c r="X1814" s="10" t="s">
        <v>955</v>
      </c>
      <c r="Y1814" s="10"/>
      <c r="Z1814" s="10"/>
      <c r="AA1814" s="10"/>
      <c r="AB1814" s="26" t="s">
        <v>956</v>
      </c>
    </row>
    <row r="1815" spans="1:28">
      <c r="A1815" s="8" t="s">
        <v>960</v>
      </c>
      <c r="B1815" s="8" t="s">
        <v>136</v>
      </c>
      <c r="C1815" s="8" t="s">
        <v>17</v>
      </c>
      <c r="D1815" s="8" t="s">
        <v>137</v>
      </c>
      <c r="I1815" s="8">
        <v>20</v>
      </c>
      <c r="J1815" s="20">
        <v>5.51</v>
      </c>
      <c r="L1815" s="8">
        <v>30.45</v>
      </c>
      <c r="M1815" s="8">
        <v>24.06</v>
      </c>
      <c r="U1815" s="8" t="s">
        <v>953</v>
      </c>
      <c r="V1815" s="10" t="s">
        <v>954</v>
      </c>
      <c r="W1815" s="10">
        <v>1997</v>
      </c>
      <c r="X1815" s="10" t="s">
        <v>955</v>
      </c>
      <c r="Y1815" s="10"/>
      <c r="Z1815" s="10"/>
      <c r="AA1815" s="10"/>
      <c r="AB1815" s="26" t="s">
        <v>956</v>
      </c>
    </row>
    <row r="1816" spans="1:28">
      <c r="A1816" s="8" t="s">
        <v>960</v>
      </c>
      <c r="B1816" s="8" t="s">
        <v>136</v>
      </c>
      <c r="C1816" s="8" t="s">
        <v>17</v>
      </c>
      <c r="D1816" s="8" t="s">
        <v>137</v>
      </c>
      <c r="I1816" s="8">
        <v>21</v>
      </c>
      <c r="J1816" s="20">
        <v>5.65</v>
      </c>
      <c r="L1816" s="8">
        <v>30.64</v>
      </c>
      <c r="M1816" s="8">
        <v>24.2</v>
      </c>
      <c r="U1816" s="8" t="s">
        <v>953</v>
      </c>
      <c r="V1816" s="10" t="s">
        <v>954</v>
      </c>
      <c r="W1816" s="10">
        <v>1997</v>
      </c>
      <c r="X1816" s="10" t="s">
        <v>955</v>
      </c>
      <c r="Y1816" s="10"/>
      <c r="Z1816" s="10"/>
      <c r="AA1816" s="10"/>
      <c r="AB1816" s="26" t="s">
        <v>956</v>
      </c>
    </row>
    <row r="1817" spans="1:28">
      <c r="A1817" s="8" t="s">
        <v>960</v>
      </c>
      <c r="B1817" s="8" t="s">
        <v>136</v>
      </c>
      <c r="C1817" s="8" t="s">
        <v>17</v>
      </c>
      <c r="D1817" s="8" t="s">
        <v>137</v>
      </c>
      <c r="I1817" s="8">
        <v>22</v>
      </c>
      <c r="J1817" s="20">
        <v>6.18</v>
      </c>
      <c r="L1817" s="8">
        <v>30.87</v>
      </c>
      <c r="M1817" s="8">
        <v>24.34</v>
      </c>
      <c r="U1817" s="8" t="s">
        <v>953</v>
      </c>
      <c r="V1817" s="10" t="s">
        <v>954</v>
      </c>
      <c r="W1817" s="10">
        <v>1997</v>
      </c>
      <c r="X1817" s="10" t="s">
        <v>955</v>
      </c>
      <c r="Y1817" s="10"/>
      <c r="Z1817" s="10"/>
      <c r="AA1817" s="10"/>
      <c r="AB1817" s="26" t="s">
        <v>956</v>
      </c>
    </row>
    <row r="1818" spans="1:28">
      <c r="A1818" s="8" t="s">
        <v>960</v>
      </c>
      <c r="B1818" s="8" t="s">
        <v>136</v>
      </c>
      <c r="C1818" s="8" t="s">
        <v>17</v>
      </c>
      <c r="D1818" s="8" t="s">
        <v>137</v>
      </c>
      <c r="I1818" s="8">
        <v>23</v>
      </c>
      <c r="J1818" s="20">
        <v>6.42</v>
      </c>
      <c r="L1818" s="8">
        <v>31.03</v>
      </c>
      <c r="M1818" s="8">
        <v>24.44</v>
      </c>
      <c r="U1818" s="8" t="s">
        <v>953</v>
      </c>
      <c r="V1818" s="10" t="s">
        <v>954</v>
      </c>
      <c r="W1818" s="10">
        <v>1997</v>
      </c>
      <c r="X1818" s="10" t="s">
        <v>955</v>
      </c>
      <c r="Y1818" s="10"/>
      <c r="Z1818" s="10"/>
      <c r="AA1818" s="10"/>
      <c r="AB1818" s="26" t="s">
        <v>956</v>
      </c>
    </row>
    <row r="1819" spans="1:28">
      <c r="A1819" s="8" t="s">
        <v>960</v>
      </c>
      <c r="B1819" s="8" t="s">
        <v>136</v>
      </c>
      <c r="C1819" s="8" t="s">
        <v>17</v>
      </c>
      <c r="D1819" s="8" t="s">
        <v>137</v>
      </c>
      <c r="I1819" s="8">
        <v>24</v>
      </c>
      <c r="J1819" s="20">
        <v>6.57</v>
      </c>
      <c r="L1819" s="8">
        <v>31.1</v>
      </c>
      <c r="M1819" s="8">
        <v>24.48</v>
      </c>
      <c r="U1819" s="8" t="s">
        <v>953</v>
      </c>
      <c r="V1819" s="10" t="s">
        <v>954</v>
      </c>
      <c r="W1819" s="10">
        <v>1997</v>
      </c>
      <c r="X1819" s="10" t="s">
        <v>955</v>
      </c>
      <c r="Y1819" s="10"/>
      <c r="Z1819" s="10"/>
      <c r="AA1819" s="10"/>
      <c r="AB1819" s="26" t="s">
        <v>956</v>
      </c>
    </row>
    <row r="1820" spans="1:28">
      <c r="A1820" s="8" t="s">
        <v>960</v>
      </c>
      <c r="B1820" s="8" t="s">
        <v>136</v>
      </c>
      <c r="C1820" s="8" t="s">
        <v>17</v>
      </c>
      <c r="D1820" s="8" t="s">
        <v>137</v>
      </c>
      <c r="I1820" s="8">
        <v>25</v>
      </c>
      <c r="J1820" s="20">
        <v>6.73</v>
      </c>
      <c r="L1820" s="8">
        <v>31.24</v>
      </c>
      <c r="M1820" s="8">
        <v>24.58</v>
      </c>
      <c r="U1820" s="8" t="s">
        <v>953</v>
      </c>
      <c r="V1820" s="10" t="s">
        <v>954</v>
      </c>
      <c r="W1820" s="10">
        <v>1997</v>
      </c>
      <c r="X1820" s="10" t="s">
        <v>955</v>
      </c>
      <c r="Y1820" s="10"/>
      <c r="Z1820" s="10"/>
      <c r="AA1820" s="10"/>
      <c r="AB1820" s="26" t="s">
        <v>956</v>
      </c>
    </row>
    <row r="1821" spans="1:28">
      <c r="A1821" s="8" t="s">
        <v>960</v>
      </c>
      <c r="B1821" s="8" t="s">
        <v>136</v>
      </c>
      <c r="C1821" s="8" t="s">
        <v>17</v>
      </c>
      <c r="D1821" s="8" t="s">
        <v>137</v>
      </c>
      <c r="I1821" s="8">
        <v>26</v>
      </c>
      <c r="J1821" s="20">
        <v>6.79</v>
      </c>
      <c r="L1821" s="8">
        <v>31.26</v>
      </c>
      <c r="M1821" s="8">
        <v>24.62</v>
      </c>
      <c r="U1821" s="8" t="s">
        <v>953</v>
      </c>
      <c r="V1821" s="10" t="s">
        <v>954</v>
      </c>
      <c r="W1821" s="10">
        <v>1997</v>
      </c>
      <c r="X1821" s="10" t="s">
        <v>955</v>
      </c>
      <c r="Y1821" s="10"/>
      <c r="Z1821" s="10"/>
      <c r="AA1821" s="10"/>
      <c r="AB1821" s="26" t="s">
        <v>956</v>
      </c>
    </row>
    <row r="1822" spans="1:28">
      <c r="A1822" s="8" t="s">
        <v>960</v>
      </c>
      <c r="B1822" s="8" t="s">
        <v>136</v>
      </c>
      <c r="C1822" s="8" t="s">
        <v>17</v>
      </c>
      <c r="D1822" s="8" t="s">
        <v>137</v>
      </c>
      <c r="I1822" s="8">
        <v>27</v>
      </c>
      <c r="J1822" s="20">
        <v>6.83</v>
      </c>
      <c r="L1822" s="8">
        <v>31.3</v>
      </c>
      <c r="M1822" s="8">
        <v>24.62</v>
      </c>
      <c r="U1822" s="8" t="s">
        <v>953</v>
      </c>
      <c r="V1822" s="10" t="s">
        <v>954</v>
      </c>
      <c r="W1822" s="10">
        <v>1997</v>
      </c>
      <c r="X1822" s="10" t="s">
        <v>955</v>
      </c>
      <c r="Y1822" s="10"/>
      <c r="Z1822" s="10"/>
      <c r="AA1822" s="10"/>
      <c r="AB1822" s="26" t="s">
        <v>956</v>
      </c>
    </row>
    <row r="1823" spans="1:28">
      <c r="A1823" s="8" t="s">
        <v>960</v>
      </c>
      <c r="B1823" s="8" t="s">
        <v>136</v>
      </c>
      <c r="C1823" s="8" t="s">
        <v>17</v>
      </c>
      <c r="D1823" s="8" t="s">
        <v>137</v>
      </c>
      <c r="I1823" s="8">
        <v>28</v>
      </c>
      <c r="J1823" s="20">
        <v>6.85</v>
      </c>
      <c r="L1823" s="8">
        <v>31.31</v>
      </c>
      <c r="M1823" s="8">
        <v>24.62</v>
      </c>
      <c r="U1823" s="8" t="s">
        <v>953</v>
      </c>
      <c r="V1823" s="10" t="s">
        <v>954</v>
      </c>
      <c r="W1823" s="10">
        <v>1997</v>
      </c>
      <c r="X1823" s="10" t="s">
        <v>955</v>
      </c>
      <c r="Y1823" s="10"/>
      <c r="Z1823" s="10"/>
      <c r="AA1823" s="10"/>
      <c r="AB1823" s="26" t="s">
        <v>956</v>
      </c>
    </row>
    <row r="1824" spans="1:28">
      <c r="A1824" s="8" t="s">
        <v>960</v>
      </c>
      <c r="B1824" s="8" t="s">
        <v>136</v>
      </c>
      <c r="C1824" s="8" t="s">
        <v>17</v>
      </c>
      <c r="D1824" s="8" t="s">
        <v>137</v>
      </c>
      <c r="I1824" s="8">
        <v>29</v>
      </c>
      <c r="J1824" s="20">
        <v>6.88</v>
      </c>
      <c r="L1824" s="8">
        <v>31.34</v>
      </c>
      <c r="M1824" s="8">
        <v>24.64</v>
      </c>
      <c r="U1824" s="8" t="s">
        <v>953</v>
      </c>
      <c r="V1824" s="10" t="s">
        <v>954</v>
      </c>
      <c r="W1824" s="10">
        <v>1997</v>
      </c>
      <c r="X1824" s="10" t="s">
        <v>955</v>
      </c>
      <c r="Y1824" s="10"/>
      <c r="Z1824" s="10"/>
      <c r="AA1824" s="10"/>
      <c r="AB1824" s="26" t="s">
        <v>956</v>
      </c>
    </row>
    <row r="1825" spans="1:28">
      <c r="A1825" s="8" t="s">
        <v>960</v>
      </c>
      <c r="B1825" s="8" t="s">
        <v>136</v>
      </c>
      <c r="C1825" s="8" t="s">
        <v>17</v>
      </c>
      <c r="D1825" s="8" t="s">
        <v>137</v>
      </c>
      <c r="I1825" s="8">
        <v>31</v>
      </c>
      <c r="J1825" s="20">
        <v>6.96</v>
      </c>
      <c r="L1825" s="8">
        <v>31.44</v>
      </c>
      <c r="M1825" s="8">
        <v>24.71</v>
      </c>
      <c r="U1825" s="8" t="s">
        <v>953</v>
      </c>
      <c r="V1825" s="10" t="s">
        <v>954</v>
      </c>
      <c r="W1825" s="10">
        <v>1997</v>
      </c>
      <c r="X1825" s="10" t="s">
        <v>955</v>
      </c>
      <c r="Y1825" s="10"/>
      <c r="Z1825" s="10"/>
      <c r="AA1825" s="10"/>
      <c r="AB1825" s="26" t="s">
        <v>956</v>
      </c>
    </row>
    <row r="1826" spans="1:28">
      <c r="A1826" s="8" t="s">
        <v>960</v>
      </c>
      <c r="B1826" s="8" t="s">
        <v>136</v>
      </c>
      <c r="C1826" s="8" t="s">
        <v>17</v>
      </c>
      <c r="D1826" s="8" t="s">
        <v>137</v>
      </c>
      <c r="I1826" s="8">
        <v>33</v>
      </c>
      <c r="J1826" s="20">
        <v>7</v>
      </c>
      <c r="L1826" s="8">
        <v>31.5</v>
      </c>
      <c r="M1826" s="8">
        <v>24.76</v>
      </c>
      <c r="U1826" s="8" t="s">
        <v>953</v>
      </c>
      <c r="V1826" s="10" t="s">
        <v>954</v>
      </c>
      <c r="W1826" s="10">
        <v>1997</v>
      </c>
      <c r="X1826" s="10" t="s">
        <v>955</v>
      </c>
      <c r="Y1826" s="10"/>
      <c r="Z1826" s="10"/>
      <c r="AA1826" s="10"/>
      <c r="AB1826" s="26" t="s">
        <v>956</v>
      </c>
    </row>
    <row r="1827" spans="1:28">
      <c r="A1827" s="8" t="s">
        <v>960</v>
      </c>
      <c r="B1827" s="8" t="s">
        <v>136</v>
      </c>
      <c r="C1827" s="8" t="s">
        <v>17</v>
      </c>
      <c r="D1827" s="8" t="s">
        <v>137</v>
      </c>
      <c r="I1827" s="8">
        <v>35</v>
      </c>
      <c r="J1827" s="20">
        <v>6.82</v>
      </c>
      <c r="L1827" s="8">
        <v>31.61</v>
      </c>
      <c r="M1827" s="8">
        <v>24.86</v>
      </c>
      <c r="U1827" s="8" t="s">
        <v>953</v>
      </c>
      <c r="V1827" s="10" t="s">
        <v>954</v>
      </c>
      <c r="W1827" s="10">
        <v>1997</v>
      </c>
      <c r="X1827" s="10" t="s">
        <v>955</v>
      </c>
      <c r="Y1827" s="10"/>
      <c r="Z1827" s="10"/>
      <c r="AA1827" s="10"/>
      <c r="AB1827" s="26" t="s">
        <v>956</v>
      </c>
    </row>
    <row r="1828" spans="1:28">
      <c r="A1828" s="8" t="s">
        <v>960</v>
      </c>
      <c r="B1828" s="8" t="s">
        <v>136</v>
      </c>
      <c r="C1828" s="8" t="s">
        <v>17</v>
      </c>
      <c r="D1828" s="8" t="s">
        <v>137</v>
      </c>
      <c r="I1828" s="8">
        <v>37</v>
      </c>
      <c r="J1828" s="20">
        <v>6.99</v>
      </c>
      <c r="L1828" s="8">
        <v>31.64</v>
      </c>
      <c r="M1828" s="8">
        <v>24.87</v>
      </c>
      <c r="U1828" s="8" t="s">
        <v>953</v>
      </c>
      <c r="V1828" s="10" t="s">
        <v>954</v>
      </c>
      <c r="W1828" s="10">
        <v>1997</v>
      </c>
      <c r="X1828" s="10" t="s">
        <v>955</v>
      </c>
      <c r="Y1828" s="10"/>
      <c r="Z1828" s="10"/>
      <c r="AA1828" s="10"/>
      <c r="AB1828" s="26" t="s">
        <v>956</v>
      </c>
    </row>
    <row r="1829" spans="1:28">
      <c r="A1829" s="8" t="s">
        <v>960</v>
      </c>
      <c r="B1829" s="8" t="s">
        <v>136</v>
      </c>
      <c r="C1829" s="8" t="s">
        <v>17</v>
      </c>
      <c r="D1829" s="8" t="s">
        <v>137</v>
      </c>
      <c r="I1829" s="8">
        <v>39</v>
      </c>
      <c r="J1829" s="20">
        <v>7.02</v>
      </c>
      <c r="L1829" s="8">
        <v>31.68</v>
      </c>
      <c r="M1829" s="8">
        <v>24.9</v>
      </c>
      <c r="U1829" s="8" t="s">
        <v>953</v>
      </c>
      <c r="V1829" s="10" t="s">
        <v>954</v>
      </c>
      <c r="W1829" s="10">
        <v>1997</v>
      </c>
      <c r="X1829" s="10" t="s">
        <v>955</v>
      </c>
      <c r="Y1829" s="10"/>
      <c r="Z1829" s="10"/>
      <c r="AA1829" s="10"/>
      <c r="AB1829" s="26" t="s">
        <v>956</v>
      </c>
    </row>
    <row r="1830" spans="1:28">
      <c r="A1830" s="8" t="s">
        <v>960</v>
      </c>
      <c r="B1830" s="8" t="s">
        <v>136</v>
      </c>
      <c r="C1830" s="8" t="s">
        <v>17</v>
      </c>
      <c r="D1830" s="8" t="s">
        <v>137</v>
      </c>
      <c r="I1830" s="8">
        <v>41</v>
      </c>
      <c r="J1830" s="20">
        <v>7.08</v>
      </c>
      <c r="L1830" s="8">
        <v>31.73</v>
      </c>
      <c r="M1830" s="8">
        <v>24.93</v>
      </c>
      <c r="U1830" s="8" t="s">
        <v>953</v>
      </c>
      <c r="V1830" s="10" t="s">
        <v>954</v>
      </c>
      <c r="W1830" s="10">
        <v>1997</v>
      </c>
      <c r="X1830" s="10" t="s">
        <v>955</v>
      </c>
      <c r="Y1830" s="10"/>
      <c r="Z1830" s="10"/>
      <c r="AA1830" s="10"/>
      <c r="AB1830" s="26" t="s">
        <v>956</v>
      </c>
    </row>
    <row r="1831" spans="1:28">
      <c r="A1831" s="8" t="s">
        <v>960</v>
      </c>
      <c r="B1831" s="8" t="s">
        <v>136</v>
      </c>
      <c r="C1831" s="8" t="s">
        <v>17</v>
      </c>
      <c r="D1831" s="8" t="s">
        <v>137</v>
      </c>
      <c r="I1831" s="8">
        <v>43</v>
      </c>
      <c r="J1831" s="20">
        <v>7.12</v>
      </c>
      <c r="L1831" s="8">
        <v>31.78</v>
      </c>
      <c r="M1831" s="8">
        <v>24.97</v>
      </c>
      <c r="U1831" s="8" t="s">
        <v>953</v>
      </c>
      <c r="V1831" s="10" t="s">
        <v>954</v>
      </c>
      <c r="W1831" s="10">
        <v>1997</v>
      </c>
      <c r="X1831" s="10" t="s">
        <v>955</v>
      </c>
      <c r="Y1831" s="10"/>
      <c r="Z1831" s="10"/>
      <c r="AA1831" s="10"/>
      <c r="AB1831" s="26" t="s">
        <v>956</v>
      </c>
    </row>
    <row r="1832" spans="1:28">
      <c r="A1832" s="8" t="s">
        <v>960</v>
      </c>
      <c r="B1832" s="8" t="s">
        <v>136</v>
      </c>
      <c r="C1832" s="8" t="s">
        <v>17</v>
      </c>
      <c r="D1832" s="8" t="s">
        <v>137</v>
      </c>
      <c r="I1832" s="8">
        <v>44</v>
      </c>
      <c r="J1832" s="20">
        <v>7.24</v>
      </c>
      <c r="L1832" s="8">
        <v>31.86</v>
      </c>
      <c r="M1832" s="8">
        <v>25.02</v>
      </c>
      <c r="U1832" s="8" t="s">
        <v>953</v>
      </c>
      <c r="V1832" s="10" t="s">
        <v>954</v>
      </c>
      <c r="W1832" s="10">
        <v>1997</v>
      </c>
      <c r="X1832" s="10" t="s">
        <v>955</v>
      </c>
      <c r="Y1832" s="10"/>
      <c r="Z1832" s="10"/>
      <c r="AA1832" s="10"/>
      <c r="AB1832" s="26" t="s">
        <v>956</v>
      </c>
    </row>
    <row r="1833" spans="1:28">
      <c r="A1833" s="8" t="s">
        <v>960</v>
      </c>
      <c r="B1833" s="8" t="s">
        <v>136</v>
      </c>
      <c r="C1833" s="8" t="s">
        <v>17</v>
      </c>
      <c r="D1833" s="8" t="s">
        <v>137</v>
      </c>
      <c r="I1833" s="8">
        <v>46</v>
      </c>
      <c r="J1833" s="20">
        <v>7.22</v>
      </c>
      <c r="L1833" s="8">
        <v>31.93</v>
      </c>
      <c r="M1833" s="8">
        <v>25.08</v>
      </c>
      <c r="U1833" s="8" t="s">
        <v>953</v>
      </c>
      <c r="V1833" s="10" t="s">
        <v>954</v>
      </c>
      <c r="W1833" s="10">
        <v>1997</v>
      </c>
      <c r="X1833" s="10" t="s">
        <v>955</v>
      </c>
      <c r="Y1833" s="10"/>
      <c r="Z1833" s="10"/>
      <c r="AA1833" s="10"/>
      <c r="AB1833" s="26" t="s">
        <v>956</v>
      </c>
    </row>
    <row r="1834" spans="1:28">
      <c r="A1834" s="8" t="s">
        <v>960</v>
      </c>
      <c r="B1834" s="8" t="s">
        <v>136</v>
      </c>
      <c r="C1834" s="8" t="s">
        <v>17</v>
      </c>
      <c r="D1834" s="8" t="s">
        <v>137</v>
      </c>
      <c r="I1834" s="8">
        <v>49</v>
      </c>
      <c r="J1834" s="20">
        <v>7.22</v>
      </c>
      <c r="L1834" s="8">
        <v>31.96</v>
      </c>
      <c r="M1834" s="8">
        <v>25.1</v>
      </c>
      <c r="U1834" s="8" t="s">
        <v>953</v>
      </c>
      <c r="V1834" s="10" t="s">
        <v>954</v>
      </c>
      <c r="W1834" s="10">
        <v>1997</v>
      </c>
      <c r="X1834" s="10" t="s">
        <v>955</v>
      </c>
      <c r="Y1834" s="10"/>
      <c r="Z1834" s="10"/>
      <c r="AA1834" s="10"/>
      <c r="AB1834" s="26" t="s">
        <v>956</v>
      </c>
    </row>
    <row r="1835" spans="1:28">
      <c r="A1835" s="8" t="s">
        <v>960</v>
      </c>
      <c r="B1835" s="8" t="s">
        <v>136</v>
      </c>
      <c r="C1835" s="8" t="s">
        <v>17</v>
      </c>
      <c r="D1835" s="8" t="s">
        <v>137</v>
      </c>
      <c r="I1835" s="8">
        <v>50</v>
      </c>
      <c r="J1835" s="20">
        <v>7.19</v>
      </c>
      <c r="L1835" s="8">
        <v>32.01</v>
      </c>
      <c r="M1835" s="8">
        <v>25.15</v>
      </c>
      <c r="U1835" s="8" t="s">
        <v>953</v>
      </c>
      <c r="V1835" s="10" t="s">
        <v>954</v>
      </c>
      <c r="W1835" s="10">
        <v>1997</v>
      </c>
      <c r="X1835" s="10" t="s">
        <v>955</v>
      </c>
      <c r="Y1835" s="10"/>
      <c r="Z1835" s="10"/>
      <c r="AA1835" s="10"/>
      <c r="AB1835" s="26" t="s">
        <v>956</v>
      </c>
    </row>
    <row r="1836" spans="1:28">
      <c r="A1836" s="8" t="s">
        <v>960</v>
      </c>
      <c r="B1836" s="8" t="s">
        <v>136</v>
      </c>
      <c r="C1836" s="8" t="s">
        <v>17</v>
      </c>
      <c r="D1836" s="8" t="s">
        <v>137</v>
      </c>
      <c r="I1836" s="8">
        <v>52</v>
      </c>
      <c r="J1836" s="20">
        <v>7.24</v>
      </c>
      <c r="L1836" s="8">
        <v>32.06</v>
      </c>
      <c r="M1836" s="8">
        <v>25.18</v>
      </c>
      <c r="U1836" s="8" t="s">
        <v>953</v>
      </c>
      <c r="V1836" s="10" t="s">
        <v>954</v>
      </c>
      <c r="W1836" s="10">
        <v>1997</v>
      </c>
      <c r="X1836" s="10" t="s">
        <v>955</v>
      </c>
      <c r="Y1836" s="10"/>
      <c r="Z1836" s="10"/>
      <c r="AA1836" s="10"/>
      <c r="AB1836" s="26" t="s">
        <v>956</v>
      </c>
    </row>
    <row r="1837" spans="1:28">
      <c r="A1837" s="8" t="s">
        <v>960</v>
      </c>
      <c r="B1837" s="8" t="s">
        <v>136</v>
      </c>
      <c r="C1837" s="8" t="s">
        <v>17</v>
      </c>
      <c r="D1837" s="8" t="s">
        <v>137</v>
      </c>
      <c r="I1837" s="8">
        <v>54</v>
      </c>
      <c r="J1837" s="20">
        <v>7.25</v>
      </c>
      <c r="L1837" s="8">
        <v>32.07</v>
      </c>
      <c r="M1837" s="8">
        <v>25.19</v>
      </c>
      <c r="U1837" s="8" t="s">
        <v>953</v>
      </c>
      <c r="V1837" s="10" t="s">
        <v>954</v>
      </c>
      <c r="W1837" s="10">
        <v>1997</v>
      </c>
      <c r="X1837" s="10" t="s">
        <v>955</v>
      </c>
      <c r="Y1837" s="10"/>
      <c r="Z1837" s="10"/>
      <c r="AA1837" s="10"/>
      <c r="AB1837" s="26" t="s">
        <v>956</v>
      </c>
    </row>
    <row r="1838" spans="1:28">
      <c r="A1838" s="8" t="s">
        <v>960</v>
      </c>
      <c r="B1838" s="8" t="s">
        <v>136</v>
      </c>
      <c r="C1838" s="8" t="s">
        <v>17</v>
      </c>
      <c r="D1838" s="8" t="s">
        <v>137</v>
      </c>
      <c r="I1838" s="8">
        <v>56</v>
      </c>
      <c r="J1838" s="20">
        <v>7.2</v>
      </c>
      <c r="L1838" s="8">
        <v>32.090000000000003</v>
      </c>
      <c r="M1838" s="8">
        <v>25.21</v>
      </c>
      <c r="U1838" s="8" t="s">
        <v>953</v>
      </c>
      <c r="V1838" s="10" t="s">
        <v>954</v>
      </c>
      <c r="W1838" s="10">
        <v>1997</v>
      </c>
      <c r="X1838" s="10" t="s">
        <v>955</v>
      </c>
      <c r="Y1838" s="10"/>
      <c r="Z1838" s="10"/>
      <c r="AA1838" s="10"/>
      <c r="AB1838" s="26" t="s">
        <v>956</v>
      </c>
    </row>
    <row r="1839" spans="1:28">
      <c r="A1839" s="8" t="s">
        <v>960</v>
      </c>
      <c r="B1839" s="8" t="s">
        <v>136</v>
      </c>
      <c r="C1839" s="8" t="s">
        <v>17</v>
      </c>
      <c r="D1839" s="8" t="s">
        <v>137</v>
      </c>
      <c r="I1839" s="8">
        <v>58</v>
      </c>
      <c r="J1839" s="20">
        <v>7.25</v>
      </c>
      <c r="L1839" s="8">
        <v>32.11</v>
      </c>
      <c r="M1839" s="8">
        <v>25.22</v>
      </c>
      <c r="U1839" s="8" t="s">
        <v>953</v>
      </c>
      <c r="V1839" s="10" t="s">
        <v>954</v>
      </c>
      <c r="W1839" s="10">
        <v>1997</v>
      </c>
      <c r="X1839" s="10" t="s">
        <v>955</v>
      </c>
      <c r="Y1839" s="10"/>
      <c r="Z1839" s="10"/>
      <c r="AA1839" s="10"/>
      <c r="AB1839" s="26" t="s">
        <v>956</v>
      </c>
    </row>
    <row r="1840" spans="1:28">
      <c r="A1840" s="8" t="s">
        <v>960</v>
      </c>
      <c r="B1840" s="8" t="s">
        <v>136</v>
      </c>
      <c r="C1840" s="8" t="s">
        <v>17</v>
      </c>
      <c r="D1840" s="8" t="s">
        <v>137</v>
      </c>
      <c r="I1840" s="8">
        <v>62</v>
      </c>
      <c r="J1840" s="20">
        <v>7.11</v>
      </c>
      <c r="L1840" s="8">
        <v>32.18</v>
      </c>
      <c r="M1840" s="8">
        <v>25.28</v>
      </c>
      <c r="U1840" s="8" t="s">
        <v>953</v>
      </c>
      <c r="V1840" s="10" t="s">
        <v>954</v>
      </c>
      <c r="W1840" s="10">
        <v>1997</v>
      </c>
      <c r="X1840" s="10" t="s">
        <v>955</v>
      </c>
      <c r="Y1840" s="10"/>
      <c r="Z1840" s="10"/>
      <c r="AA1840" s="10"/>
      <c r="AB1840" s="26" t="s">
        <v>956</v>
      </c>
    </row>
    <row r="1841" spans="1:28">
      <c r="A1841" s="8" t="s">
        <v>960</v>
      </c>
      <c r="B1841" s="8" t="s">
        <v>136</v>
      </c>
      <c r="C1841" s="8" t="s">
        <v>17</v>
      </c>
      <c r="D1841" s="8" t="s">
        <v>137</v>
      </c>
      <c r="I1841" s="8">
        <v>66</v>
      </c>
      <c r="J1841" s="20">
        <v>7.09</v>
      </c>
      <c r="L1841" s="8">
        <v>32.22</v>
      </c>
      <c r="M1841" s="8">
        <v>25.32</v>
      </c>
      <c r="U1841" s="8" t="s">
        <v>953</v>
      </c>
      <c r="V1841" s="10" t="s">
        <v>954</v>
      </c>
      <c r="W1841" s="10">
        <v>1997</v>
      </c>
      <c r="X1841" s="10" t="s">
        <v>955</v>
      </c>
      <c r="Y1841" s="10"/>
      <c r="Z1841" s="10"/>
      <c r="AA1841" s="10"/>
      <c r="AB1841" s="26" t="s">
        <v>956</v>
      </c>
    </row>
    <row r="1842" spans="1:28">
      <c r="A1842" s="8" t="s">
        <v>960</v>
      </c>
      <c r="B1842" s="8" t="s">
        <v>136</v>
      </c>
      <c r="C1842" s="8" t="s">
        <v>17</v>
      </c>
      <c r="D1842" s="8" t="s">
        <v>137</v>
      </c>
      <c r="I1842" s="8">
        <v>70</v>
      </c>
      <c r="J1842" s="20">
        <v>6.97</v>
      </c>
      <c r="L1842" s="8">
        <v>32.159999999999997</v>
      </c>
      <c r="M1842" s="8">
        <v>25.28</v>
      </c>
      <c r="U1842" s="8" t="s">
        <v>953</v>
      </c>
      <c r="V1842" s="10" t="s">
        <v>954</v>
      </c>
      <c r="W1842" s="10">
        <v>1997</v>
      </c>
      <c r="X1842" s="10" t="s">
        <v>955</v>
      </c>
      <c r="Y1842" s="10"/>
      <c r="Z1842" s="10"/>
      <c r="AA1842" s="10"/>
      <c r="AB1842" s="26" t="s">
        <v>956</v>
      </c>
    </row>
    <row r="1843" spans="1:28">
      <c r="A1843" s="8" t="s">
        <v>960</v>
      </c>
      <c r="B1843" s="8" t="s">
        <v>136</v>
      </c>
      <c r="C1843" s="8" t="s">
        <v>17</v>
      </c>
      <c r="D1843" s="8" t="s">
        <v>137</v>
      </c>
      <c r="I1843" s="8">
        <v>74</v>
      </c>
      <c r="J1843" s="20">
        <v>7.02</v>
      </c>
      <c r="L1843" s="8">
        <v>32.270000000000003</v>
      </c>
      <c r="M1843" s="8">
        <v>25.26</v>
      </c>
      <c r="U1843" s="8" t="s">
        <v>953</v>
      </c>
      <c r="V1843" s="10" t="s">
        <v>954</v>
      </c>
      <c r="W1843" s="10">
        <v>1997</v>
      </c>
      <c r="X1843" s="10" t="s">
        <v>955</v>
      </c>
      <c r="Y1843" s="10"/>
      <c r="Z1843" s="10"/>
      <c r="AA1843" s="10"/>
      <c r="AB1843" s="26" t="s">
        <v>956</v>
      </c>
    </row>
    <row r="1844" spans="1:28">
      <c r="A1844" s="8" t="s">
        <v>960</v>
      </c>
      <c r="B1844" s="8" t="s">
        <v>136</v>
      </c>
      <c r="C1844" s="8" t="s">
        <v>17</v>
      </c>
      <c r="D1844" s="8" t="s">
        <v>137</v>
      </c>
      <c r="I1844" s="8">
        <v>78</v>
      </c>
      <c r="J1844" s="20">
        <v>6.94</v>
      </c>
      <c r="L1844" s="8">
        <v>32.26</v>
      </c>
      <c r="M1844" s="8">
        <v>25.36</v>
      </c>
      <c r="U1844" s="8" t="s">
        <v>953</v>
      </c>
      <c r="V1844" s="10" t="s">
        <v>954</v>
      </c>
      <c r="W1844" s="10">
        <v>1997</v>
      </c>
      <c r="X1844" s="10" t="s">
        <v>955</v>
      </c>
      <c r="Y1844" s="10"/>
      <c r="Z1844" s="10"/>
      <c r="AA1844" s="10"/>
      <c r="AB1844" s="26" t="s">
        <v>956</v>
      </c>
    </row>
    <row r="1845" spans="1:28">
      <c r="A1845" s="8" t="s">
        <v>960</v>
      </c>
      <c r="B1845" s="8" t="s">
        <v>136</v>
      </c>
      <c r="C1845" s="8" t="s">
        <v>17</v>
      </c>
      <c r="D1845" s="8" t="s">
        <v>137</v>
      </c>
      <c r="I1845" s="8">
        <v>84</v>
      </c>
      <c r="J1845" s="20">
        <v>6.84</v>
      </c>
      <c r="L1845" s="8">
        <v>32.28</v>
      </c>
      <c r="M1845" s="8">
        <v>25.39</v>
      </c>
      <c r="U1845" s="8" t="s">
        <v>953</v>
      </c>
      <c r="V1845" s="10" t="s">
        <v>954</v>
      </c>
      <c r="W1845" s="10">
        <v>1997</v>
      </c>
      <c r="X1845" s="10" t="s">
        <v>955</v>
      </c>
      <c r="Y1845" s="10"/>
      <c r="Z1845" s="10"/>
      <c r="AA1845" s="10"/>
      <c r="AB1845" s="26" t="s">
        <v>956</v>
      </c>
    </row>
    <row r="1846" spans="1:28">
      <c r="A1846" s="8" t="s">
        <v>960</v>
      </c>
      <c r="B1846" s="8" t="s">
        <v>136</v>
      </c>
      <c r="C1846" s="8" t="s">
        <v>17</v>
      </c>
      <c r="D1846" s="8" t="s">
        <v>137</v>
      </c>
      <c r="I1846" s="8">
        <v>90</v>
      </c>
      <c r="J1846" s="20">
        <v>6.89</v>
      </c>
      <c r="L1846" s="8">
        <v>32.33</v>
      </c>
      <c r="M1846" s="8">
        <v>25.42</v>
      </c>
      <c r="U1846" s="8" t="s">
        <v>953</v>
      </c>
      <c r="V1846" s="10" t="s">
        <v>954</v>
      </c>
      <c r="W1846" s="10">
        <v>1997</v>
      </c>
      <c r="X1846" s="10" t="s">
        <v>955</v>
      </c>
      <c r="Y1846" s="10"/>
      <c r="Z1846" s="10"/>
      <c r="AA1846" s="10"/>
      <c r="AB1846" s="26" t="s">
        <v>956</v>
      </c>
    </row>
    <row r="1847" spans="1:28">
      <c r="A1847" s="8" t="s">
        <v>960</v>
      </c>
      <c r="B1847" s="8" t="s">
        <v>136</v>
      </c>
      <c r="C1847" s="8" t="s">
        <v>17</v>
      </c>
      <c r="D1847" s="8" t="s">
        <v>137</v>
      </c>
      <c r="I1847" s="8">
        <v>96</v>
      </c>
      <c r="J1847" s="20">
        <v>6.81</v>
      </c>
      <c r="L1847" s="8">
        <v>32.36</v>
      </c>
      <c r="M1847" s="8">
        <v>25.45</v>
      </c>
      <c r="U1847" s="8" t="s">
        <v>953</v>
      </c>
      <c r="V1847" s="10" t="s">
        <v>954</v>
      </c>
      <c r="W1847" s="10">
        <v>1997</v>
      </c>
      <c r="X1847" s="10" t="s">
        <v>955</v>
      </c>
      <c r="Y1847" s="10"/>
      <c r="Z1847" s="10"/>
      <c r="AA1847" s="10"/>
      <c r="AB1847" s="26" t="s">
        <v>956</v>
      </c>
    </row>
    <row r="1848" spans="1:28">
      <c r="A1848" s="8" t="s">
        <v>960</v>
      </c>
      <c r="B1848" s="8" t="s">
        <v>136</v>
      </c>
      <c r="C1848" s="8" t="s">
        <v>17</v>
      </c>
      <c r="D1848" s="8" t="s">
        <v>137</v>
      </c>
      <c r="I1848" s="8">
        <v>100</v>
      </c>
      <c r="J1848" s="20">
        <v>6.75</v>
      </c>
      <c r="L1848" s="8">
        <v>32.39</v>
      </c>
      <c r="M1848" s="8">
        <v>25.48</v>
      </c>
      <c r="U1848" s="8" t="s">
        <v>953</v>
      </c>
      <c r="V1848" s="10" t="s">
        <v>954</v>
      </c>
      <c r="W1848" s="10">
        <v>1997</v>
      </c>
      <c r="X1848" s="10" t="s">
        <v>955</v>
      </c>
      <c r="Y1848" s="10"/>
      <c r="Z1848" s="10"/>
      <c r="AA1848" s="10"/>
      <c r="AB1848" s="26" t="s">
        <v>956</v>
      </c>
    </row>
    <row r="1849" spans="1:28">
      <c r="A1849" s="8" t="s">
        <v>961</v>
      </c>
      <c r="B1849" s="8" t="s">
        <v>144</v>
      </c>
      <c r="C1849" s="8" t="s">
        <v>17</v>
      </c>
      <c r="D1849" s="8" t="s">
        <v>137</v>
      </c>
      <c r="I1849" s="8">
        <v>0.1</v>
      </c>
      <c r="J1849" s="20">
        <v>18.91</v>
      </c>
      <c r="L1849" s="8">
        <v>16.38</v>
      </c>
      <c r="M1849" s="8">
        <v>12.44</v>
      </c>
      <c r="U1849" s="8" t="s">
        <v>953</v>
      </c>
      <c r="V1849" s="10" t="s">
        <v>954</v>
      </c>
      <c r="W1849" s="10">
        <v>1997</v>
      </c>
      <c r="X1849" s="10" t="s">
        <v>955</v>
      </c>
      <c r="Y1849" s="10"/>
      <c r="Z1849" s="10"/>
      <c r="AA1849" s="10"/>
      <c r="AB1849" s="26" t="s">
        <v>956</v>
      </c>
    </row>
    <row r="1850" spans="1:28">
      <c r="A1850" s="8" t="s">
        <v>961</v>
      </c>
      <c r="B1850" s="8" t="s">
        <v>144</v>
      </c>
      <c r="C1850" s="8" t="s">
        <v>17</v>
      </c>
      <c r="D1850" s="8" t="s">
        <v>137</v>
      </c>
      <c r="I1850" s="8">
        <v>0.2</v>
      </c>
      <c r="J1850" s="20">
        <v>18.87</v>
      </c>
      <c r="L1850" s="8">
        <v>16.39</v>
      </c>
      <c r="M1850" s="8">
        <v>12.45</v>
      </c>
      <c r="U1850" s="8" t="s">
        <v>953</v>
      </c>
      <c r="V1850" s="10" t="s">
        <v>954</v>
      </c>
      <c r="W1850" s="10">
        <v>1997</v>
      </c>
      <c r="X1850" s="10" t="s">
        <v>955</v>
      </c>
      <c r="Y1850" s="10"/>
      <c r="Z1850" s="10"/>
      <c r="AA1850" s="10"/>
      <c r="AB1850" s="26" t="s">
        <v>956</v>
      </c>
    </row>
    <row r="1851" spans="1:28">
      <c r="A1851" s="8" t="s">
        <v>961</v>
      </c>
      <c r="B1851" s="8" t="s">
        <v>144</v>
      </c>
      <c r="C1851" s="8" t="s">
        <v>17</v>
      </c>
      <c r="D1851" s="8" t="s">
        <v>137</v>
      </c>
      <c r="I1851" s="8">
        <v>1.2</v>
      </c>
      <c r="J1851" s="20">
        <v>18.739999999999998</v>
      </c>
      <c r="L1851" s="8">
        <v>16.39</v>
      </c>
      <c r="M1851" s="8">
        <v>12.46</v>
      </c>
      <c r="U1851" s="8" t="s">
        <v>953</v>
      </c>
      <c r="V1851" s="10" t="s">
        <v>954</v>
      </c>
      <c r="W1851" s="10">
        <v>1997</v>
      </c>
      <c r="X1851" s="10" t="s">
        <v>955</v>
      </c>
      <c r="Y1851" s="10"/>
      <c r="Z1851" s="10"/>
      <c r="AA1851" s="10"/>
      <c r="AB1851" s="26" t="s">
        <v>956</v>
      </c>
    </row>
    <row r="1852" spans="1:28">
      <c r="A1852" s="8" t="s">
        <v>961</v>
      </c>
      <c r="B1852" s="8" t="s">
        <v>144</v>
      </c>
      <c r="C1852" s="8" t="s">
        <v>17</v>
      </c>
      <c r="D1852" s="8" t="s">
        <v>137</v>
      </c>
      <c r="I1852" s="8">
        <v>2.2000000000000002</v>
      </c>
      <c r="J1852" s="20">
        <v>17.78</v>
      </c>
      <c r="L1852" s="8">
        <v>16.54</v>
      </c>
      <c r="M1852" s="8">
        <v>12.6</v>
      </c>
      <c r="U1852" s="8" t="s">
        <v>953</v>
      </c>
      <c r="V1852" s="10" t="s">
        <v>954</v>
      </c>
      <c r="W1852" s="10">
        <v>1997</v>
      </c>
      <c r="X1852" s="10" t="s">
        <v>955</v>
      </c>
      <c r="Y1852" s="10"/>
      <c r="Z1852" s="10"/>
      <c r="AA1852" s="10"/>
      <c r="AB1852" s="26" t="s">
        <v>956</v>
      </c>
    </row>
    <row r="1853" spans="1:28">
      <c r="A1853" s="8" t="s">
        <v>961</v>
      </c>
      <c r="B1853" s="8" t="s">
        <v>144</v>
      </c>
      <c r="C1853" s="8" t="s">
        <v>17</v>
      </c>
      <c r="D1853" s="8" t="s">
        <v>137</v>
      </c>
      <c r="I1853" s="8">
        <v>3</v>
      </c>
      <c r="J1853" s="20">
        <v>16</v>
      </c>
      <c r="L1853" s="8">
        <v>17.690000000000001</v>
      </c>
      <c r="M1853" s="8">
        <v>13.53</v>
      </c>
      <c r="U1853" s="8" t="s">
        <v>953</v>
      </c>
      <c r="V1853" s="10" t="s">
        <v>954</v>
      </c>
      <c r="W1853" s="10">
        <v>1997</v>
      </c>
      <c r="X1853" s="10" t="s">
        <v>955</v>
      </c>
      <c r="Y1853" s="10"/>
      <c r="Z1853" s="10"/>
      <c r="AA1853" s="10"/>
      <c r="AB1853" s="26" t="s">
        <v>956</v>
      </c>
    </row>
    <row r="1854" spans="1:28">
      <c r="A1854" s="8" t="s">
        <v>961</v>
      </c>
      <c r="B1854" s="8" t="s">
        <v>144</v>
      </c>
      <c r="C1854" s="8" t="s">
        <v>17</v>
      </c>
      <c r="D1854" s="8" t="s">
        <v>137</v>
      </c>
      <c r="I1854" s="8">
        <v>4</v>
      </c>
      <c r="J1854" s="20">
        <v>14.95</v>
      </c>
      <c r="L1854" s="8">
        <v>19.25</v>
      </c>
      <c r="M1854" s="8">
        <v>14.77</v>
      </c>
      <c r="U1854" s="8" t="s">
        <v>953</v>
      </c>
      <c r="V1854" s="10" t="s">
        <v>954</v>
      </c>
      <c r="W1854" s="10">
        <v>1997</v>
      </c>
      <c r="X1854" s="10" t="s">
        <v>955</v>
      </c>
      <c r="Y1854" s="10"/>
      <c r="Z1854" s="10"/>
      <c r="AA1854" s="10"/>
      <c r="AB1854" s="26" t="s">
        <v>956</v>
      </c>
    </row>
    <row r="1855" spans="1:28">
      <c r="A1855" s="8" t="s">
        <v>961</v>
      </c>
      <c r="B1855" s="8" t="s">
        <v>144</v>
      </c>
      <c r="C1855" s="8" t="s">
        <v>17</v>
      </c>
      <c r="D1855" s="8" t="s">
        <v>137</v>
      </c>
      <c r="I1855" s="8">
        <v>5</v>
      </c>
      <c r="J1855" s="20">
        <v>14.29</v>
      </c>
      <c r="L1855" s="8">
        <v>20.350000000000001</v>
      </c>
      <c r="M1855" s="8">
        <v>15.64</v>
      </c>
      <c r="U1855" s="8" t="s">
        <v>953</v>
      </c>
      <c r="V1855" s="10" t="s">
        <v>954</v>
      </c>
      <c r="W1855" s="10">
        <v>1997</v>
      </c>
      <c r="X1855" s="10" t="s">
        <v>955</v>
      </c>
      <c r="Y1855" s="10"/>
      <c r="Z1855" s="10"/>
      <c r="AA1855" s="10"/>
      <c r="AB1855" s="26" t="s">
        <v>956</v>
      </c>
    </row>
    <row r="1856" spans="1:28">
      <c r="A1856" s="8" t="s">
        <v>961</v>
      </c>
      <c r="B1856" s="8" t="s">
        <v>144</v>
      </c>
      <c r="C1856" s="8" t="s">
        <v>17</v>
      </c>
      <c r="D1856" s="8" t="s">
        <v>137</v>
      </c>
      <c r="I1856" s="8">
        <v>6</v>
      </c>
      <c r="J1856" s="20">
        <v>12.74</v>
      </c>
      <c r="L1856" s="8">
        <v>22.51</v>
      </c>
      <c r="M1856" s="8">
        <v>17.37</v>
      </c>
      <c r="U1856" s="8" t="s">
        <v>953</v>
      </c>
      <c r="V1856" s="10" t="s">
        <v>954</v>
      </c>
      <c r="W1856" s="10">
        <v>1997</v>
      </c>
      <c r="X1856" s="10" t="s">
        <v>955</v>
      </c>
      <c r="Y1856" s="10"/>
      <c r="Z1856" s="10"/>
      <c r="AA1856" s="10"/>
      <c r="AB1856" s="26" t="s">
        <v>956</v>
      </c>
    </row>
    <row r="1857" spans="1:28">
      <c r="A1857" s="8" t="s">
        <v>961</v>
      </c>
      <c r="B1857" s="8" t="s">
        <v>144</v>
      </c>
      <c r="C1857" s="8" t="s">
        <v>17</v>
      </c>
      <c r="D1857" s="8" t="s">
        <v>137</v>
      </c>
      <c r="I1857" s="8">
        <v>7</v>
      </c>
      <c r="J1857" s="20">
        <v>11.54</v>
      </c>
      <c r="L1857" s="8">
        <v>23.84</v>
      </c>
      <c r="M1857" s="8">
        <v>18.46</v>
      </c>
      <c r="U1857" s="8" t="s">
        <v>953</v>
      </c>
      <c r="V1857" s="10" t="s">
        <v>954</v>
      </c>
      <c r="W1857" s="10">
        <v>1997</v>
      </c>
      <c r="X1857" s="10" t="s">
        <v>955</v>
      </c>
      <c r="Y1857" s="10"/>
      <c r="Z1857" s="10"/>
      <c r="AA1857" s="10"/>
      <c r="AB1857" s="26" t="s">
        <v>956</v>
      </c>
    </row>
    <row r="1858" spans="1:28">
      <c r="A1858" s="8" t="s">
        <v>961</v>
      </c>
      <c r="B1858" s="8" t="s">
        <v>144</v>
      </c>
      <c r="C1858" s="8" t="s">
        <v>17</v>
      </c>
      <c r="D1858" s="8" t="s">
        <v>137</v>
      </c>
      <c r="I1858" s="8">
        <v>8</v>
      </c>
      <c r="J1858" s="20">
        <v>10.89</v>
      </c>
      <c r="L1858" s="8">
        <v>24.53</v>
      </c>
      <c r="M1858" s="8">
        <v>19.04</v>
      </c>
      <c r="U1858" s="8" t="s">
        <v>953</v>
      </c>
      <c r="V1858" s="10" t="s">
        <v>954</v>
      </c>
      <c r="W1858" s="10">
        <v>1997</v>
      </c>
      <c r="X1858" s="10" t="s">
        <v>955</v>
      </c>
      <c r="Y1858" s="10"/>
      <c r="Z1858" s="10"/>
      <c r="AA1858" s="10"/>
      <c r="AB1858" s="26" t="s">
        <v>956</v>
      </c>
    </row>
    <row r="1859" spans="1:28">
      <c r="A1859" s="8" t="s">
        <v>961</v>
      </c>
      <c r="B1859" s="8" t="s">
        <v>144</v>
      </c>
      <c r="C1859" s="8" t="s">
        <v>17</v>
      </c>
      <c r="D1859" s="8" t="s">
        <v>137</v>
      </c>
      <c r="I1859" s="8">
        <v>9</v>
      </c>
      <c r="J1859" s="20">
        <v>9.84</v>
      </c>
      <c r="L1859" s="8">
        <v>25.5</v>
      </c>
      <c r="M1859" s="8">
        <v>19.850000000000001</v>
      </c>
      <c r="U1859" s="8" t="s">
        <v>953</v>
      </c>
      <c r="V1859" s="10" t="s">
        <v>954</v>
      </c>
      <c r="W1859" s="10">
        <v>1997</v>
      </c>
      <c r="X1859" s="10" t="s">
        <v>955</v>
      </c>
      <c r="Y1859" s="10"/>
      <c r="Z1859" s="10"/>
      <c r="AA1859" s="10"/>
      <c r="AB1859" s="26" t="s">
        <v>956</v>
      </c>
    </row>
    <row r="1860" spans="1:28">
      <c r="A1860" s="8" t="s">
        <v>961</v>
      </c>
      <c r="B1860" s="8" t="s">
        <v>144</v>
      </c>
      <c r="C1860" s="8" t="s">
        <v>17</v>
      </c>
      <c r="D1860" s="8" t="s">
        <v>137</v>
      </c>
      <c r="I1860" s="8">
        <v>10</v>
      </c>
      <c r="J1860" s="20">
        <v>9.4499999999999993</v>
      </c>
      <c r="L1860" s="8">
        <v>25.96</v>
      </c>
      <c r="M1860" s="8">
        <v>20.239999999999998</v>
      </c>
      <c r="U1860" s="8" t="s">
        <v>953</v>
      </c>
      <c r="V1860" s="10" t="s">
        <v>954</v>
      </c>
      <c r="W1860" s="10">
        <v>1997</v>
      </c>
      <c r="X1860" s="10" t="s">
        <v>955</v>
      </c>
      <c r="Y1860" s="10"/>
      <c r="Z1860" s="10"/>
      <c r="AA1860" s="10"/>
      <c r="AB1860" s="26" t="s">
        <v>956</v>
      </c>
    </row>
    <row r="1861" spans="1:28">
      <c r="A1861" s="8" t="s">
        <v>961</v>
      </c>
      <c r="B1861" s="8" t="s">
        <v>144</v>
      </c>
      <c r="C1861" s="8" t="s">
        <v>17</v>
      </c>
      <c r="D1861" s="8" t="s">
        <v>137</v>
      </c>
      <c r="I1861" s="8">
        <v>11</v>
      </c>
      <c r="J1861" s="20">
        <v>9.2799999999999994</v>
      </c>
      <c r="L1861" s="8">
        <v>26.4</v>
      </c>
      <c r="M1861" s="8">
        <v>20.59</v>
      </c>
      <c r="U1861" s="8" t="s">
        <v>953</v>
      </c>
      <c r="V1861" s="10" t="s">
        <v>954</v>
      </c>
      <c r="W1861" s="10">
        <v>1997</v>
      </c>
      <c r="X1861" s="10" t="s">
        <v>955</v>
      </c>
      <c r="Y1861" s="10"/>
      <c r="Z1861" s="10"/>
      <c r="AA1861" s="10"/>
      <c r="AB1861" s="26" t="s">
        <v>956</v>
      </c>
    </row>
    <row r="1862" spans="1:28">
      <c r="A1862" s="8" t="s">
        <v>961</v>
      </c>
      <c r="B1862" s="8" t="s">
        <v>144</v>
      </c>
      <c r="C1862" s="8" t="s">
        <v>17</v>
      </c>
      <c r="D1862" s="8" t="s">
        <v>137</v>
      </c>
      <c r="I1862" s="8">
        <v>12</v>
      </c>
      <c r="J1862" s="20">
        <v>8.8000000000000007</v>
      </c>
      <c r="L1862" s="8">
        <v>27.29</v>
      </c>
      <c r="M1862" s="8">
        <v>21.32</v>
      </c>
      <c r="U1862" s="8" t="s">
        <v>953</v>
      </c>
      <c r="V1862" s="10" t="s">
        <v>954</v>
      </c>
      <c r="W1862" s="10">
        <v>1997</v>
      </c>
      <c r="X1862" s="10" t="s">
        <v>955</v>
      </c>
      <c r="Y1862" s="10"/>
      <c r="Z1862" s="10"/>
      <c r="AA1862" s="10"/>
      <c r="AB1862" s="26" t="s">
        <v>956</v>
      </c>
    </row>
    <row r="1863" spans="1:28">
      <c r="A1863" s="8" t="s">
        <v>961</v>
      </c>
      <c r="B1863" s="8" t="s">
        <v>144</v>
      </c>
      <c r="C1863" s="8" t="s">
        <v>17</v>
      </c>
      <c r="D1863" s="8" t="s">
        <v>137</v>
      </c>
      <c r="I1863" s="8">
        <v>13</v>
      </c>
      <c r="J1863" s="20">
        <v>8.18</v>
      </c>
      <c r="L1863" s="8">
        <v>28.91</v>
      </c>
      <c r="M1863" s="8">
        <v>22.63</v>
      </c>
      <c r="U1863" s="8" t="s">
        <v>953</v>
      </c>
      <c r="V1863" s="10" t="s">
        <v>954</v>
      </c>
      <c r="W1863" s="10">
        <v>1997</v>
      </c>
      <c r="X1863" s="10" t="s">
        <v>955</v>
      </c>
      <c r="Y1863" s="10"/>
      <c r="Z1863" s="10"/>
      <c r="AA1863" s="10"/>
      <c r="AB1863" s="26" t="s">
        <v>956</v>
      </c>
    </row>
    <row r="1864" spans="1:28">
      <c r="A1864" s="8" t="s">
        <v>961</v>
      </c>
      <c r="B1864" s="8" t="s">
        <v>144</v>
      </c>
      <c r="C1864" s="8" t="s">
        <v>17</v>
      </c>
      <c r="D1864" s="8" t="s">
        <v>137</v>
      </c>
      <c r="I1864" s="8">
        <v>14</v>
      </c>
      <c r="J1864" s="20">
        <v>7.68</v>
      </c>
      <c r="L1864" s="8">
        <v>29.73</v>
      </c>
      <c r="M1864" s="8">
        <v>23.31</v>
      </c>
      <c r="U1864" s="8" t="s">
        <v>953</v>
      </c>
      <c r="V1864" s="10" t="s">
        <v>954</v>
      </c>
      <c r="W1864" s="10">
        <v>1997</v>
      </c>
      <c r="X1864" s="10" t="s">
        <v>955</v>
      </c>
      <c r="Y1864" s="10"/>
      <c r="Z1864" s="10"/>
      <c r="AA1864" s="10"/>
      <c r="AB1864" s="26" t="s">
        <v>956</v>
      </c>
    </row>
    <row r="1865" spans="1:28">
      <c r="A1865" s="8" t="s">
        <v>961</v>
      </c>
      <c r="B1865" s="8" t="s">
        <v>144</v>
      </c>
      <c r="C1865" s="8" t="s">
        <v>17</v>
      </c>
      <c r="D1865" s="8" t="s">
        <v>137</v>
      </c>
      <c r="I1865" s="8">
        <v>15</v>
      </c>
      <c r="J1865" s="20">
        <v>7.55</v>
      </c>
      <c r="L1865" s="8">
        <v>30.25</v>
      </c>
      <c r="M1865" s="8">
        <v>23.73</v>
      </c>
      <c r="U1865" s="8" t="s">
        <v>953</v>
      </c>
      <c r="V1865" s="10" t="s">
        <v>954</v>
      </c>
      <c r="W1865" s="10">
        <v>1997</v>
      </c>
      <c r="X1865" s="10" t="s">
        <v>955</v>
      </c>
      <c r="Y1865" s="10"/>
      <c r="Z1865" s="10"/>
      <c r="AA1865" s="10"/>
      <c r="AB1865" s="26" t="s">
        <v>956</v>
      </c>
    </row>
    <row r="1866" spans="1:28">
      <c r="A1866" s="8" t="s">
        <v>961</v>
      </c>
      <c r="B1866" s="8" t="s">
        <v>144</v>
      </c>
      <c r="C1866" s="8" t="s">
        <v>17</v>
      </c>
      <c r="D1866" s="8" t="s">
        <v>137</v>
      </c>
      <c r="I1866" s="8">
        <v>16</v>
      </c>
      <c r="J1866" s="20">
        <v>7.36</v>
      </c>
      <c r="L1866" s="8">
        <v>30.47</v>
      </c>
      <c r="M1866" s="8">
        <v>23.92</v>
      </c>
      <c r="U1866" s="8" t="s">
        <v>953</v>
      </c>
      <c r="V1866" s="10" t="s">
        <v>954</v>
      </c>
      <c r="W1866" s="10">
        <v>1997</v>
      </c>
      <c r="X1866" s="10" t="s">
        <v>955</v>
      </c>
      <c r="Y1866" s="10"/>
      <c r="Z1866" s="10"/>
      <c r="AA1866" s="10"/>
      <c r="AB1866" s="26" t="s">
        <v>956</v>
      </c>
    </row>
    <row r="1867" spans="1:28">
      <c r="A1867" s="8" t="s">
        <v>961</v>
      </c>
      <c r="B1867" s="8" t="s">
        <v>144</v>
      </c>
      <c r="C1867" s="8" t="s">
        <v>17</v>
      </c>
      <c r="D1867" s="8" t="s">
        <v>137</v>
      </c>
      <c r="I1867" s="8">
        <v>17</v>
      </c>
      <c r="J1867" s="20">
        <v>7</v>
      </c>
      <c r="L1867" s="8">
        <v>30.85</v>
      </c>
      <c r="M1867" s="8">
        <v>24.25</v>
      </c>
      <c r="U1867" s="8" t="s">
        <v>953</v>
      </c>
      <c r="V1867" s="10" t="s">
        <v>954</v>
      </c>
      <c r="W1867" s="10">
        <v>1997</v>
      </c>
      <c r="X1867" s="10" t="s">
        <v>955</v>
      </c>
      <c r="Y1867" s="10"/>
      <c r="Z1867" s="10"/>
      <c r="AA1867" s="10"/>
      <c r="AB1867" s="26" t="s">
        <v>956</v>
      </c>
    </row>
    <row r="1868" spans="1:28">
      <c r="A1868" s="8" t="s">
        <v>961</v>
      </c>
      <c r="B1868" s="8" t="s">
        <v>144</v>
      </c>
      <c r="C1868" s="8" t="s">
        <v>17</v>
      </c>
      <c r="D1868" s="8" t="s">
        <v>137</v>
      </c>
      <c r="I1868" s="8">
        <v>18</v>
      </c>
      <c r="J1868" s="20">
        <v>6.89</v>
      </c>
      <c r="L1868" s="8">
        <v>30.89</v>
      </c>
      <c r="M1868" s="8">
        <v>24.29</v>
      </c>
      <c r="U1868" s="8" t="s">
        <v>953</v>
      </c>
      <c r="V1868" s="10" t="s">
        <v>954</v>
      </c>
      <c r="W1868" s="10">
        <v>1997</v>
      </c>
      <c r="X1868" s="10" t="s">
        <v>955</v>
      </c>
      <c r="Y1868" s="10"/>
      <c r="Z1868" s="10"/>
      <c r="AA1868" s="10"/>
      <c r="AB1868" s="26" t="s">
        <v>956</v>
      </c>
    </row>
    <row r="1869" spans="1:28">
      <c r="A1869" s="8" t="s">
        <v>961</v>
      </c>
      <c r="B1869" s="8" t="s">
        <v>144</v>
      </c>
      <c r="C1869" s="8" t="s">
        <v>17</v>
      </c>
      <c r="D1869" s="8" t="s">
        <v>137</v>
      </c>
      <c r="I1869" s="8">
        <v>19</v>
      </c>
      <c r="J1869" s="20">
        <v>6.73</v>
      </c>
      <c r="L1869" s="8">
        <v>30.95</v>
      </c>
      <c r="M1869" s="8">
        <v>24.35</v>
      </c>
      <c r="U1869" s="8" t="s">
        <v>953</v>
      </c>
      <c r="V1869" s="10" t="s">
        <v>954</v>
      </c>
      <c r="W1869" s="10">
        <v>1997</v>
      </c>
      <c r="X1869" s="10" t="s">
        <v>955</v>
      </c>
      <c r="Y1869" s="10"/>
      <c r="Z1869" s="10"/>
      <c r="AA1869" s="10"/>
      <c r="AB1869" s="26" t="s">
        <v>956</v>
      </c>
    </row>
    <row r="1870" spans="1:28">
      <c r="A1870" s="8" t="s">
        <v>961</v>
      </c>
      <c r="B1870" s="8" t="s">
        <v>144</v>
      </c>
      <c r="C1870" s="8" t="s">
        <v>17</v>
      </c>
      <c r="D1870" s="8" t="s">
        <v>137</v>
      </c>
      <c r="I1870" s="8">
        <v>20</v>
      </c>
      <c r="J1870" s="20">
        <v>6.61</v>
      </c>
      <c r="L1870" s="8">
        <v>31.07</v>
      </c>
      <c r="M1870" s="8">
        <v>24.45</v>
      </c>
      <c r="U1870" s="8" t="s">
        <v>953</v>
      </c>
      <c r="V1870" s="10" t="s">
        <v>954</v>
      </c>
      <c r="W1870" s="10">
        <v>1997</v>
      </c>
      <c r="X1870" s="10" t="s">
        <v>955</v>
      </c>
      <c r="Y1870" s="10"/>
      <c r="Z1870" s="10"/>
      <c r="AA1870" s="10"/>
      <c r="AB1870" s="26" t="s">
        <v>956</v>
      </c>
    </row>
    <row r="1871" spans="1:28">
      <c r="A1871" s="8" t="s">
        <v>961</v>
      </c>
      <c r="B1871" s="8" t="s">
        <v>144</v>
      </c>
      <c r="C1871" s="8" t="s">
        <v>17</v>
      </c>
      <c r="D1871" s="8" t="s">
        <v>137</v>
      </c>
      <c r="I1871" s="8">
        <v>21</v>
      </c>
      <c r="J1871" s="20">
        <v>6.45</v>
      </c>
      <c r="L1871" s="8">
        <v>31.24</v>
      </c>
      <c r="M1871" s="8">
        <v>24.6</v>
      </c>
      <c r="U1871" s="8" t="s">
        <v>953</v>
      </c>
      <c r="V1871" s="10" t="s">
        <v>954</v>
      </c>
      <c r="W1871" s="10">
        <v>1997</v>
      </c>
      <c r="X1871" s="10" t="s">
        <v>955</v>
      </c>
      <c r="Y1871" s="10"/>
      <c r="Z1871" s="10"/>
      <c r="AA1871" s="10"/>
      <c r="AB1871" s="26" t="s">
        <v>956</v>
      </c>
    </row>
    <row r="1872" spans="1:28">
      <c r="A1872" s="8" t="s">
        <v>961</v>
      </c>
      <c r="B1872" s="8" t="s">
        <v>144</v>
      </c>
      <c r="C1872" s="8" t="s">
        <v>17</v>
      </c>
      <c r="D1872" s="8" t="s">
        <v>137</v>
      </c>
      <c r="I1872" s="8">
        <v>22</v>
      </c>
      <c r="J1872" s="20">
        <v>6.44</v>
      </c>
      <c r="L1872" s="8">
        <v>31.31</v>
      </c>
      <c r="M1872" s="8">
        <v>24.66</v>
      </c>
      <c r="U1872" s="8" t="s">
        <v>953</v>
      </c>
      <c r="V1872" s="10" t="s">
        <v>954</v>
      </c>
      <c r="W1872" s="10">
        <v>1997</v>
      </c>
      <c r="X1872" s="10" t="s">
        <v>955</v>
      </c>
      <c r="Y1872" s="10"/>
      <c r="Z1872" s="10"/>
      <c r="AA1872" s="10"/>
      <c r="AB1872" s="26" t="s">
        <v>956</v>
      </c>
    </row>
    <row r="1873" spans="1:28">
      <c r="A1873" s="8" t="s">
        <v>961</v>
      </c>
      <c r="B1873" s="8" t="s">
        <v>144</v>
      </c>
      <c r="C1873" s="8" t="s">
        <v>17</v>
      </c>
      <c r="D1873" s="8" t="s">
        <v>137</v>
      </c>
      <c r="I1873" s="8">
        <v>23</v>
      </c>
      <c r="J1873" s="20">
        <v>6.51</v>
      </c>
      <c r="L1873" s="8">
        <v>31.33</v>
      </c>
      <c r="M1873" s="8">
        <v>24.67</v>
      </c>
      <c r="U1873" s="8" t="s">
        <v>953</v>
      </c>
      <c r="V1873" s="10" t="s">
        <v>954</v>
      </c>
      <c r="W1873" s="10">
        <v>1997</v>
      </c>
      <c r="X1873" s="10" t="s">
        <v>955</v>
      </c>
      <c r="Y1873" s="10"/>
      <c r="Z1873" s="10"/>
      <c r="AA1873" s="10"/>
      <c r="AB1873" s="26" t="s">
        <v>956</v>
      </c>
    </row>
    <row r="1874" spans="1:28">
      <c r="A1874" s="8" t="s">
        <v>961</v>
      </c>
      <c r="B1874" s="8" t="s">
        <v>144</v>
      </c>
      <c r="C1874" s="8" t="s">
        <v>17</v>
      </c>
      <c r="D1874" s="8" t="s">
        <v>137</v>
      </c>
      <c r="I1874" s="8">
        <v>24</v>
      </c>
      <c r="J1874" s="20">
        <v>6.44</v>
      </c>
      <c r="L1874" s="8">
        <v>31.36</v>
      </c>
      <c r="M1874" s="8">
        <v>24.7</v>
      </c>
      <c r="U1874" s="8" t="s">
        <v>953</v>
      </c>
      <c r="V1874" s="10" t="s">
        <v>954</v>
      </c>
      <c r="W1874" s="10">
        <v>1997</v>
      </c>
      <c r="X1874" s="10" t="s">
        <v>955</v>
      </c>
      <c r="Y1874" s="10"/>
      <c r="Z1874" s="10"/>
      <c r="AA1874" s="10"/>
      <c r="AB1874" s="26" t="s">
        <v>956</v>
      </c>
    </row>
    <row r="1875" spans="1:28">
      <c r="A1875" s="8" t="s">
        <v>961</v>
      </c>
      <c r="B1875" s="8" t="s">
        <v>144</v>
      </c>
      <c r="C1875" s="8" t="s">
        <v>17</v>
      </c>
      <c r="D1875" s="8" t="s">
        <v>137</v>
      </c>
      <c r="I1875" s="8">
        <v>25</v>
      </c>
      <c r="J1875" s="20">
        <v>6.37</v>
      </c>
      <c r="L1875" s="8">
        <v>31.38</v>
      </c>
      <c r="M1875" s="8">
        <v>24.72</v>
      </c>
      <c r="U1875" s="8" t="s">
        <v>953</v>
      </c>
      <c r="V1875" s="10" t="s">
        <v>954</v>
      </c>
      <c r="W1875" s="10">
        <v>1997</v>
      </c>
      <c r="X1875" s="10" t="s">
        <v>955</v>
      </c>
      <c r="Y1875" s="10"/>
      <c r="Z1875" s="10"/>
      <c r="AA1875" s="10"/>
      <c r="AB1875" s="26" t="s">
        <v>956</v>
      </c>
    </row>
    <row r="1876" spans="1:28">
      <c r="A1876" s="8" t="s">
        <v>961</v>
      </c>
      <c r="B1876" s="8" t="s">
        <v>144</v>
      </c>
      <c r="C1876" s="8" t="s">
        <v>17</v>
      </c>
      <c r="D1876" s="8" t="s">
        <v>137</v>
      </c>
      <c r="I1876" s="8">
        <v>26</v>
      </c>
      <c r="J1876" s="20">
        <v>6.35</v>
      </c>
      <c r="L1876" s="8">
        <v>31.42</v>
      </c>
      <c r="M1876" s="8">
        <v>24.75</v>
      </c>
      <c r="U1876" s="8" t="s">
        <v>953</v>
      </c>
      <c r="V1876" s="10" t="s">
        <v>954</v>
      </c>
      <c r="W1876" s="10">
        <v>1997</v>
      </c>
      <c r="X1876" s="10" t="s">
        <v>955</v>
      </c>
      <c r="Y1876" s="10"/>
      <c r="Z1876" s="10"/>
      <c r="AA1876" s="10"/>
      <c r="AB1876" s="26" t="s">
        <v>956</v>
      </c>
    </row>
    <row r="1877" spans="1:28">
      <c r="A1877" s="8" t="s">
        <v>961</v>
      </c>
      <c r="B1877" s="8" t="s">
        <v>144</v>
      </c>
      <c r="C1877" s="8" t="s">
        <v>17</v>
      </c>
      <c r="D1877" s="8" t="s">
        <v>137</v>
      </c>
      <c r="I1877" s="8">
        <v>27</v>
      </c>
      <c r="J1877" s="20">
        <v>6.33</v>
      </c>
      <c r="L1877" s="8">
        <v>31.44</v>
      </c>
      <c r="M1877" s="8">
        <v>24.77</v>
      </c>
      <c r="U1877" s="8" t="s">
        <v>953</v>
      </c>
      <c r="V1877" s="10" t="s">
        <v>954</v>
      </c>
      <c r="W1877" s="10">
        <v>1997</v>
      </c>
      <c r="X1877" s="10" t="s">
        <v>955</v>
      </c>
      <c r="Y1877" s="10"/>
      <c r="Z1877" s="10"/>
      <c r="AA1877" s="10"/>
      <c r="AB1877" s="26" t="s">
        <v>956</v>
      </c>
    </row>
    <row r="1878" spans="1:28">
      <c r="A1878" s="8" t="s">
        <v>961</v>
      </c>
      <c r="B1878" s="8" t="s">
        <v>144</v>
      </c>
      <c r="C1878" s="8" t="s">
        <v>17</v>
      </c>
      <c r="D1878" s="8" t="s">
        <v>137</v>
      </c>
      <c r="I1878" s="8">
        <v>28</v>
      </c>
      <c r="J1878" s="20">
        <v>6.42</v>
      </c>
      <c r="L1878" s="8">
        <v>31.48</v>
      </c>
      <c r="M1878" s="8">
        <v>24.79</v>
      </c>
      <c r="U1878" s="8" t="s">
        <v>953</v>
      </c>
      <c r="V1878" s="10" t="s">
        <v>954</v>
      </c>
      <c r="W1878" s="10">
        <v>1997</v>
      </c>
      <c r="X1878" s="10" t="s">
        <v>955</v>
      </c>
      <c r="Y1878" s="10"/>
      <c r="Z1878" s="10"/>
      <c r="AA1878" s="10"/>
      <c r="AB1878" s="26" t="s">
        <v>956</v>
      </c>
    </row>
    <row r="1879" spans="1:28">
      <c r="A1879" s="8" t="s">
        <v>961</v>
      </c>
      <c r="B1879" s="8" t="s">
        <v>144</v>
      </c>
      <c r="C1879" s="8" t="s">
        <v>17</v>
      </c>
      <c r="D1879" s="8" t="s">
        <v>137</v>
      </c>
      <c r="I1879" s="8">
        <v>31</v>
      </c>
      <c r="J1879" s="20">
        <v>6.35</v>
      </c>
      <c r="L1879" s="8">
        <v>31.57</v>
      </c>
      <c r="M1879" s="8">
        <v>24.87</v>
      </c>
      <c r="U1879" s="8" t="s">
        <v>953</v>
      </c>
      <c r="V1879" s="10" t="s">
        <v>954</v>
      </c>
      <c r="W1879" s="10">
        <v>1997</v>
      </c>
      <c r="X1879" s="10" t="s">
        <v>955</v>
      </c>
      <c r="Y1879" s="10"/>
      <c r="Z1879" s="10"/>
      <c r="AA1879" s="10"/>
      <c r="AB1879" s="26" t="s">
        <v>956</v>
      </c>
    </row>
    <row r="1880" spans="1:28">
      <c r="A1880" s="8" t="s">
        <v>961</v>
      </c>
      <c r="B1880" s="8" t="s">
        <v>144</v>
      </c>
      <c r="C1880" s="8" t="s">
        <v>17</v>
      </c>
      <c r="D1880" s="8" t="s">
        <v>137</v>
      </c>
      <c r="I1880" s="8">
        <v>34</v>
      </c>
      <c r="J1880" s="20">
        <v>6.33</v>
      </c>
      <c r="L1880" s="8">
        <v>31.66</v>
      </c>
      <c r="M1880" s="8">
        <v>24.94</v>
      </c>
      <c r="U1880" s="8" t="s">
        <v>953</v>
      </c>
      <c r="V1880" s="10" t="s">
        <v>954</v>
      </c>
      <c r="W1880" s="10">
        <v>1997</v>
      </c>
      <c r="X1880" s="10" t="s">
        <v>955</v>
      </c>
      <c r="Y1880" s="10"/>
      <c r="Z1880" s="10"/>
      <c r="AA1880" s="10"/>
      <c r="AB1880" s="26" t="s">
        <v>956</v>
      </c>
    </row>
    <row r="1881" spans="1:28">
      <c r="A1881" s="8" t="s">
        <v>961</v>
      </c>
      <c r="B1881" s="8" t="s">
        <v>144</v>
      </c>
      <c r="C1881" s="8" t="s">
        <v>17</v>
      </c>
      <c r="D1881" s="8" t="s">
        <v>137</v>
      </c>
      <c r="I1881" s="8">
        <v>37</v>
      </c>
      <c r="J1881" s="20">
        <v>6.29</v>
      </c>
      <c r="L1881" s="8">
        <v>31.73</v>
      </c>
      <c r="M1881" s="8">
        <v>25</v>
      </c>
      <c r="U1881" s="8" t="s">
        <v>953</v>
      </c>
      <c r="V1881" s="10" t="s">
        <v>954</v>
      </c>
      <c r="W1881" s="10">
        <v>1997</v>
      </c>
      <c r="X1881" s="10" t="s">
        <v>955</v>
      </c>
      <c r="Y1881" s="10"/>
      <c r="Z1881" s="10"/>
      <c r="AA1881" s="10"/>
      <c r="AB1881" s="26" t="s">
        <v>956</v>
      </c>
    </row>
    <row r="1882" spans="1:28">
      <c r="A1882" s="8" t="s">
        <v>961</v>
      </c>
      <c r="B1882" s="8" t="s">
        <v>144</v>
      </c>
      <c r="C1882" s="8" t="s">
        <v>17</v>
      </c>
      <c r="D1882" s="8" t="s">
        <v>137</v>
      </c>
      <c r="I1882" s="8">
        <v>40</v>
      </c>
      <c r="J1882" s="20">
        <v>6.2</v>
      </c>
      <c r="L1882" s="8">
        <v>31.81</v>
      </c>
      <c r="M1882" s="8">
        <v>25.23</v>
      </c>
      <c r="U1882" s="8" t="s">
        <v>953</v>
      </c>
      <c r="V1882" s="10" t="s">
        <v>954</v>
      </c>
      <c r="W1882" s="10">
        <v>1997</v>
      </c>
      <c r="X1882" s="10" t="s">
        <v>955</v>
      </c>
      <c r="Y1882" s="10"/>
      <c r="Z1882" s="10"/>
      <c r="AA1882" s="10"/>
      <c r="AB1882" s="26" t="s">
        <v>956</v>
      </c>
    </row>
    <row r="1883" spans="1:28">
      <c r="A1883" s="8" t="s">
        <v>961</v>
      </c>
      <c r="B1883" s="8" t="s">
        <v>144</v>
      </c>
      <c r="C1883" s="8" t="s">
        <v>17</v>
      </c>
      <c r="D1883" s="8" t="s">
        <v>137</v>
      </c>
      <c r="I1883" s="8">
        <v>43</v>
      </c>
      <c r="J1883" s="20">
        <v>6.12</v>
      </c>
      <c r="L1883" s="8">
        <v>31.88</v>
      </c>
      <c r="M1883" s="8">
        <v>25.07</v>
      </c>
      <c r="U1883" s="8" t="s">
        <v>953</v>
      </c>
      <c r="V1883" s="10" t="s">
        <v>954</v>
      </c>
      <c r="W1883" s="10">
        <v>1997</v>
      </c>
      <c r="X1883" s="10" t="s">
        <v>955</v>
      </c>
      <c r="Y1883" s="10"/>
      <c r="Z1883" s="10"/>
      <c r="AA1883" s="10"/>
      <c r="AB1883" s="26" t="s">
        <v>956</v>
      </c>
    </row>
    <row r="1884" spans="1:28">
      <c r="A1884" s="8" t="s">
        <v>961</v>
      </c>
      <c r="B1884" s="8" t="s">
        <v>144</v>
      </c>
      <c r="C1884" s="8" t="s">
        <v>17</v>
      </c>
      <c r="D1884" s="8" t="s">
        <v>137</v>
      </c>
      <c r="I1884" s="8">
        <v>46</v>
      </c>
      <c r="J1884" s="20">
        <v>6.07</v>
      </c>
      <c r="L1884" s="8">
        <v>31.93</v>
      </c>
      <c r="M1884" s="8">
        <v>25.13</v>
      </c>
      <c r="U1884" s="8" t="s">
        <v>953</v>
      </c>
      <c r="V1884" s="10" t="s">
        <v>954</v>
      </c>
      <c r="W1884" s="10">
        <v>1997</v>
      </c>
      <c r="X1884" s="10" t="s">
        <v>955</v>
      </c>
      <c r="Y1884" s="10"/>
      <c r="Z1884" s="10"/>
      <c r="AA1884" s="10"/>
      <c r="AB1884" s="26" t="s">
        <v>956</v>
      </c>
    </row>
    <row r="1885" spans="1:28">
      <c r="A1885" s="8" t="s">
        <v>961</v>
      </c>
      <c r="B1885" s="8" t="s">
        <v>144</v>
      </c>
      <c r="C1885" s="8" t="s">
        <v>17</v>
      </c>
      <c r="D1885" s="8" t="s">
        <v>137</v>
      </c>
      <c r="I1885" s="8">
        <v>49</v>
      </c>
      <c r="J1885" s="20">
        <v>6.01</v>
      </c>
      <c r="L1885" s="8">
        <v>32</v>
      </c>
      <c r="M1885" s="8">
        <v>25.18</v>
      </c>
      <c r="U1885" s="8" t="s">
        <v>953</v>
      </c>
      <c r="V1885" s="10" t="s">
        <v>954</v>
      </c>
      <c r="W1885" s="10">
        <v>1997</v>
      </c>
      <c r="X1885" s="10" t="s">
        <v>955</v>
      </c>
      <c r="Y1885" s="10"/>
      <c r="Z1885" s="10"/>
      <c r="AA1885" s="10"/>
      <c r="AB1885" s="26" t="s">
        <v>956</v>
      </c>
    </row>
    <row r="1886" spans="1:28">
      <c r="A1886" s="8" t="s">
        <v>961</v>
      </c>
      <c r="B1886" s="8" t="s">
        <v>144</v>
      </c>
      <c r="C1886" s="8" t="s">
        <v>17</v>
      </c>
      <c r="D1886" s="8" t="s">
        <v>137</v>
      </c>
      <c r="I1886" s="8">
        <v>52</v>
      </c>
      <c r="J1886" s="20">
        <v>5.98</v>
      </c>
      <c r="L1886" s="20">
        <v>32.020000000000003</v>
      </c>
      <c r="M1886" s="8">
        <v>25.26</v>
      </c>
      <c r="U1886" s="8" t="s">
        <v>953</v>
      </c>
      <c r="V1886" s="10" t="s">
        <v>954</v>
      </c>
      <c r="W1886" s="10">
        <v>1997</v>
      </c>
      <c r="X1886" s="10" t="s">
        <v>955</v>
      </c>
      <c r="Y1886" s="10"/>
      <c r="Z1886" s="10"/>
      <c r="AA1886" s="10"/>
      <c r="AB1886" s="26" t="s">
        <v>956</v>
      </c>
    </row>
    <row r="1887" spans="1:28">
      <c r="A1887" s="8" t="s">
        <v>961</v>
      </c>
      <c r="B1887" s="8" t="s">
        <v>144</v>
      </c>
      <c r="C1887" s="8" t="s">
        <v>17</v>
      </c>
      <c r="D1887" s="8" t="s">
        <v>137</v>
      </c>
      <c r="I1887" s="8">
        <v>55</v>
      </c>
      <c r="J1887" s="20">
        <v>5.94</v>
      </c>
      <c r="L1887" s="20">
        <v>32.06</v>
      </c>
      <c r="M1887" s="8">
        <v>25.29</v>
      </c>
      <c r="U1887" s="8" t="s">
        <v>953</v>
      </c>
      <c r="V1887" s="10" t="s">
        <v>954</v>
      </c>
      <c r="W1887" s="10">
        <v>1997</v>
      </c>
      <c r="X1887" s="10" t="s">
        <v>955</v>
      </c>
      <c r="Y1887" s="10"/>
      <c r="Z1887" s="10"/>
      <c r="AA1887" s="10"/>
      <c r="AB1887" s="26" t="s">
        <v>956</v>
      </c>
    </row>
    <row r="1888" spans="1:28">
      <c r="A1888" s="8" t="s">
        <v>961</v>
      </c>
      <c r="B1888" s="8" t="s">
        <v>144</v>
      </c>
      <c r="C1888" s="8" t="s">
        <v>17</v>
      </c>
      <c r="D1888" s="8" t="s">
        <v>137</v>
      </c>
      <c r="I1888" s="8">
        <v>58</v>
      </c>
      <c r="J1888" s="20">
        <v>5.9</v>
      </c>
      <c r="L1888" s="20">
        <v>32.090000000000003</v>
      </c>
      <c r="M1888" s="8">
        <v>25.32</v>
      </c>
      <c r="U1888" s="8" t="s">
        <v>953</v>
      </c>
      <c r="V1888" s="10" t="s">
        <v>954</v>
      </c>
      <c r="W1888" s="10">
        <v>1997</v>
      </c>
      <c r="X1888" s="10" t="s">
        <v>955</v>
      </c>
      <c r="Y1888" s="10"/>
      <c r="Z1888" s="10"/>
      <c r="AA1888" s="10"/>
      <c r="AB1888" s="26" t="s">
        <v>956</v>
      </c>
    </row>
    <row r="1889" spans="1:28">
      <c r="A1889" s="8" t="s">
        <v>961</v>
      </c>
      <c r="B1889" s="8" t="s">
        <v>144</v>
      </c>
      <c r="C1889" s="8" t="s">
        <v>17</v>
      </c>
      <c r="D1889" s="8" t="s">
        <v>137</v>
      </c>
      <c r="I1889" s="8">
        <v>61</v>
      </c>
      <c r="J1889" s="20">
        <v>5.87</v>
      </c>
      <c r="L1889" s="20">
        <v>32.11</v>
      </c>
      <c r="M1889" s="8">
        <v>25.34</v>
      </c>
      <c r="U1889" s="8" t="s">
        <v>953</v>
      </c>
      <c r="V1889" s="10" t="s">
        <v>954</v>
      </c>
      <c r="W1889" s="10">
        <v>1997</v>
      </c>
      <c r="X1889" s="10" t="s">
        <v>955</v>
      </c>
      <c r="Y1889" s="10"/>
      <c r="Z1889" s="10"/>
      <c r="AA1889" s="10"/>
      <c r="AB1889" s="26" t="s">
        <v>956</v>
      </c>
    </row>
    <row r="1890" spans="1:28">
      <c r="A1890" s="8" t="s">
        <v>961</v>
      </c>
      <c r="B1890" s="8" t="s">
        <v>144</v>
      </c>
      <c r="C1890" s="8" t="s">
        <v>17</v>
      </c>
      <c r="D1890" s="8" t="s">
        <v>137</v>
      </c>
      <c r="I1890" s="8">
        <v>64</v>
      </c>
      <c r="J1890" s="20">
        <v>5.85</v>
      </c>
      <c r="L1890" s="20">
        <v>32.15</v>
      </c>
      <c r="M1890" s="8">
        <v>25.37</v>
      </c>
      <c r="U1890" s="8" t="s">
        <v>953</v>
      </c>
      <c r="V1890" s="10" t="s">
        <v>954</v>
      </c>
      <c r="W1890" s="10">
        <v>1997</v>
      </c>
      <c r="X1890" s="10" t="s">
        <v>955</v>
      </c>
      <c r="Y1890" s="10"/>
      <c r="Z1890" s="10"/>
      <c r="AA1890" s="10"/>
      <c r="AB1890" s="26" t="s">
        <v>956</v>
      </c>
    </row>
    <row r="1891" spans="1:28">
      <c r="A1891" s="8" t="s">
        <v>961</v>
      </c>
      <c r="B1891" s="8" t="s">
        <v>144</v>
      </c>
      <c r="C1891" s="8" t="s">
        <v>17</v>
      </c>
      <c r="D1891" s="8" t="s">
        <v>137</v>
      </c>
      <c r="I1891" s="8">
        <v>67</v>
      </c>
      <c r="J1891" s="20">
        <v>5.86</v>
      </c>
      <c r="L1891" s="20">
        <v>32.17</v>
      </c>
      <c r="M1891" s="8">
        <v>25.39</v>
      </c>
      <c r="U1891" s="8" t="s">
        <v>953</v>
      </c>
      <c r="V1891" s="10" t="s">
        <v>954</v>
      </c>
      <c r="W1891" s="10">
        <v>1997</v>
      </c>
      <c r="X1891" s="10" t="s">
        <v>955</v>
      </c>
      <c r="Y1891" s="10"/>
      <c r="Z1891" s="10"/>
      <c r="AA1891" s="10"/>
      <c r="AB1891" s="26" t="s">
        <v>956</v>
      </c>
    </row>
    <row r="1892" spans="1:28">
      <c r="A1892" s="8" t="s">
        <v>961</v>
      </c>
      <c r="B1892" s="8" t="s">
        <v>144</v>
      </c>
      <c r="C1892" s="8" t="s">
        <v>17</v>
      </c>
      <c r="D1892" s="8" t="s">
        <v>137</v>
      </c>
      <c r="I1892" s="8">
        <v>70</v>
      </c>
      <c r="J1892" s="20">
        <v>5.84</v>
      </c>
      <c r="L1892" s="20">
        <v>32.19</v>
      </c>
      <c r="M1892" s="8">
        <v>25.4</v>
      </c>
      <c r="U1892" s="8" t="s">
        <v>953</v>
      </c>
      <c r="V1892" s="10" t="s">
        <v>954</v>
      </c>
      <c r="W1892" s="10">
        <v>1997</v>
      </c>
      <c r="X1892" s="10" t="s">
        <v>955</v>
      </c>
      <c r="Y1892" s="10"/>
      <c r="Z1892" s="10"/>
      <c r="AA1892" s="10"/>
      <c r="AB1892" s="26" t="s">
        <v>956</v>
      </c>
    </row>
    <row r="1893" spans="1:28">
      <c r="A1893" s="8" t="s">
        <v>961</v>
      </c>
      <c r="B1893" s="8" t="s">
        <v>144</v>
      </c>
      <c r="C1893" s="8" t="s">
        <v>17</v>
      </c>
      <c r="D1893" s="8" t="s">
        <v>137</v>
      </c>
      <c r="I1893" s="8">
        <v>73</v>
      </c>
      <c r="J1893" s="20">
        <v>5.85</v>
      </c>
      <c r="L1893" s="20">
        <v>32.19</v>
      </c>
      <c r="M1893" s="8">
        <v>25.4</v>
      </c>
      <c r="U1893" s="8" t="s">
        <v>953</v>
      </c>
      <c r="V1893" s="10" t="s">
        <v>954</v>
      </c>
      <c r="W1893" s="10">
        <v>1997</v>
      </c>
      <c r="X1893" s="10" t="s">
        <v>955</v>
      </c>
      <c r="Y1893" s="10"/>
      <c r="Z1893" s="10"/>
      <c r="AA1893" s="10"/>
      <c r="AB1893" s="26" t="s">
        <v>956</v>
      </c>
    </row>
    <row r="1894" spans="1:28">
      <c r="A1894" s="8" t="s">
        <v>961</v>
      </c>
      <c r="B1894" s="8" t="s">
        <v>144</v>
      </c>
      <c r="C1894" s="8" t="s">
        <v>17</v>
      </c>
      <c r="D1894" s="8" t="s">
        <v>137</v>
      </c>
      <c r="I1894" s="8">
        <v>76</v>
      </c>
      <c r="J1894" s="20">
        <v>5.84</v>
      </c>
      <c r="L1894" s="20">
        <v>32.22</v>
      </c>
      <c r="M1894" s="8">
        <v>25.43</v>
      </c>
      <c r="U1894" s="8" t="s">
        <v>953</v>
      </c>
      <c r="V1894" s="10" t="s">
        <v>954</v>
      </c>
      <c r="W1894" s="10">
        <v>1997</v>
      </c>
      <c r="X1894" s="10" t="s">
        <v>955</v>
      </c>
      <c r="Y1894" s="10"/>
      <c r="Z1894" s="10"/>
      <c r="AA1894" s="10"/>
      <c r="AB1894" s="26" t="s">
        <v>956</v>
      </c>
    </row>
    <row r="1895" spans="1:28">
      <c r="A1895" s="8" t="s">
        <v>961</v>
      </c>
      <c r="B1895" s="8" t="s">
        <v>144</v>
      </c>
      <c r="C1895" s="8" t="s">
        <v>17</v>
      </c>
      <c r="D1895" s="8" t="s">
        <v>137</v>
      </c>
      <c r="I1895" s="8">
        <v>79</v>
      </c>
      <c r="J1895" s="20">
        <v>5.85</v>
      </c>
      <c r="L1895" s="20">
        <v>32.229999999999997</v>
      </c>
      <c r="M1895" s="8">
        <v>25.43</v>
      </c>
      <c r="U1895" s="8" t="s">
        <v>953</v>
      </c>
      <c r="V1895" s="10" t="s">
        <v>954</v>
      </c>
      <c r="W1895" s="10">
        <v>1997</v>
      </c>
      <c r="X1895" s="10" t="s">
        <v>955</v>
      </c>
      <c r="Y1895" s="10"/>
      <c r="Z1895" s="10"/>
      <c r="AA1895" s="10"/>
      <c r="AB1895" s="26" t="s">
        <v>956</v>
      </c>
    </row>
    <row r="1896" spans="1:28">
      <c r="A1896" s="8" t="s">
        <v>961</v>
      </c>
      <c r="B1896" s="8" t="s">
        <v>144</v>
      </c>
      <c r="C1896" s="8" t="s">
        <v>17</v>
      </c>
      <c r="D1896" s="8" t="s">
        <v>137</v>
      </c>
      <c r="I1896" s="8">
        <v>82</v>
      </c>
      <c r="J1896" s="20">
        <v>5.85</v>
      </c>
      <c r="L1896" s="20">
        <v>32.229999999999997</v>
      </c>
      <c r="M1896" s="8">
        <v>25.43</v>
      </c>
      <c r="U1896" s="8" t="s">
        <v>953</v>
      </c>
      <c r="V1896" s="10" t="s">
        <v>954</v>
      </c>
      <c r="W1896" s="10">
        <v>1997</v>
      </c>
      <c r="X1896" s="10" t="s">
        <v>955</v>
      </c>
      <c r="Y1896" s="10"/>
      <c r="Z1896" s="10"/>
      <c r="AA1896" s="10"/>
      <c r="AB1896" s="26" t="s">
        <v>956</v>
      </c>
    </row>
    <row r="1897" spans="1:28">
      <c r="A1897" s="8" t="s">
        <v>961</v>
      </c>
      <c r="B1897" s="8" t="s">
        <v>144</v>
      </c>
      <c r="C1897" s="8" t="s">
        <v>17</v>
      </c>
      <c r="D1897" s="8" t="s">
        <v>137</v>
      </c>
      <c r="I1897" s="8">
        <v>85</v>
      </c>
      <c r="J1897" s="20">
        <v>5.87</v>
      </c>
      <c r="L1897" s="20">
        <v>32.25</v>
      </c>
      <c r="M1897" s="8">
        <v>25.45</v>
      </c>
      <c r="U1897" s="8" t="s">
        <v>953</v>
      </c>
      <c r="V1897" s="10" t="s">
        <v>954</v>
      </c>
      <c r="W1897" s="10">
        <v>1997</v>
      </c>
      <c r="X1897" s="10" t="s">
        <v>955</v>
      </c>
      <c r="Y1897" s="10"/>
      <c r="Z1897" s="10"/>
      <c r="AA1897" s="10"/>
      <c r="AB1897" s="26" t="s">
        <v>956</v>
      </c>
    </row>
    <row r="1898" spans="1:28">
      <c r="A1898" s="8" t="s">
        <v>961</v>
      </c>
      <c r="B1898" s="8" t="s">
        <v>144</v>
      </c>
      <c r="C1898" s="8" t="s">
        <v>17</v>
      </c>
      <c r="D1898" s="8" t="s">
        <v>137</v>
      </c>
      <c r="I1898" s="8">
        <v>88</v>
      </c>
      <c r="J1898" s="20">
        <v>5.89</v>
      </c>
      <c r="L1898" s="20">
        <v>32.26</v>
      </c>
      <c r="M1898" s="8">
        <v>25.46</v>
      </c>
      <c r="U1898" s="8" t="s">
        <v>953</v>
      </c>
      <c r="V1898" s="10" t="s">
        <v>954</v>
      </c>
      <c r="W1898" s="10">
        <v>1997</v>
      </c>
      <c r="X1898" s="10" t="s">
        <v>955</v>
      </c>
      <c r="Y1898" s="10"/>
      <c r="Z1898" s="10"/>
      <c r="AA1898" s="10"/>
      <c r="AB1898" s="26" t="s">
        <v>956</v>
      </c>
    </row>
    <row r="1899" spans="1:28">
      <c r="A1899" s="8" t="s">
        <v>961</v>
      </c>
      <c r="B1899" s="8" t="s">
        <v>144</v>
      </c>
      <c r="C1899" s="8" t="s">
        <v>17</v>
      </c>
      <c r="D1899" s="8" t="s">
        <v>137</v>
      </c>
      <c r="I1899" s="8">
        <v>91</v>
      </c>
      <c r="J1899" s="20">
        <v>5.88</v>
      </c>
      <c r="L1899" s="20">
        <v>32.270000000000003</v>
      </c>
      <c r="M1899" s="8">
        <v>25.47</v>
      </c>
      <c r="U1899" s="8" t="s">
        <v>953</v>
      </c>
      <c r="V1899" s="10" t="s">
        <v>954</v>
      </c>
      <c r="W1899" s="10">
        <v>1997</v>
      </c>
      <c r="X1899" s="10" t="s">
        <v>955</v>
      </c>
      <c r="Y1899" s="10"/>
      <c r="Z1899" s="10"/>
      <c r="AA1899" s="10"/>
      <c r="AB1899" s="26" t="s">
        <v>956</v>
      </c>
    </row>
    <row r="1900" spans="1:28">
      <c r="A1900" s="8" t="s">
        <v>961</v>
      </c>
      <c r="B1900" s="8" t="s">
        <v>144</v>
      </c>
      <c r="C1900" s="8" t="s">
        <v>17</v>
      </c>
      <c r="D1900" s="8" t="s">
        <v>137</v>
      </c>
      <c r="I1900" s="8">
        <v>94</v>
      </c>
      <c r="J1900" s="20">
        <v>5.89</v>
      </c>
      <c r="L1900" s="20">
        <v>32.270000000000003</v>
      </c>
      <c r="M1900" s="8">
        <v>25.46</v>
      </c>
      <c r="U1900" s="8" t="s">
        <v>953</v>
      </c>
      <c r="V1900" s="10" t="s">
        <v>954</v>
      </c>
      <c r="W1900" s="10">
        <v>1997</v>
      </c>
      <c r="X1900" s="10" t="s">
        <v>955</v>
      </c>
      <c r="Y1900" s="10"/>
      <c r="Z1900" s="10"/>
      <c r="AA1900" s="10"/>
      <c r="AB1900" s="26" t="s">
        <v>956</v>
      </c>
    </row>
    <row r="1901" spans="1:28">
      <c r="A1901" s="8" t="s">
        <v>961</v>
      </c>
      <c r="B1901" s="8" t="s">
        <v>144</v>
      </c>
      <c r="C1901" s="8" t="s">
        <v>17</v>
      </c>
      <c r="D1901" s="8" t="s">
        <v>137</v>
      </c>
      <c r="I1901" s="8">
        <v>97</v>
      </c>
      <c r="J1901" s="20">
        <v>5.9</v>
      </c>
      <c r="L1901" s="20">
        <v>32.28</v>
      </c>
      <c r="M1901" s="8">
        <v>25.47</v>
      </c>
      <c r="U1901" s="8" t="s">
        <v>953</v>
      </c>
      <c r="V1901" s="10" t="s">
        <v>954</v>
      </c>
      <c r="W1901" s="10">
        <v>1997</v>
      </c>
      <c r="X1901" s="10" t="s">
        <v>955</v>
      </c>
      <c r="Y1901" s="10"/>
      <c r="Z1901" s="10"/>
      <c r="AA1901" s="10"/>
      <c r="AB1901" s="26" t="s">
        <v>956</v>
      </c>
    </row>
    <row r="1902" spans="1:28">
      <c r="A1902" s="8" t="s">
        <v>961</v>
      </c>
      <c r="B1902" s="8" t="s">
        <v>144</v>
      </c>
      <c r="C1902" s="8" t="s">
        <v>17</v>
      </c>
      <c r="D1902" s="8" t="s">
        <v>137</v>
      </c>
      <c r="I1902" s="8">
        <v>100</v>
      </c>
      <c r="J1902" s="20">
        <v>5.91</v>
      </c>
      <c r="L1902" s="20">
        <v>32.29</v>
      </c>
      <c r="M1902" s="8">
        <v>25.48</v>
      </c>
      <c r="U1902" s="8" t="s">
        <v>953</v>
      </c>
      <c r="V1902" s="10" t="s">
        <v>954</v>
      </c>
      <c r="W1902" s="10">
        <v>1997</v>
      </c>
      <c r="X1902" s="10" t="s">
        <v>955</v>
      </c>
      <c r="Y1902" s="10"/>
      <c r="Z1902" s="10"/>
      <c r="AA1902" s="10"/>
      <c r="AB1902" s="26" t="s">
        <v>956</v>
      </c>
    </row>
    <row r="1903" spans="1:28">
      <c r="A1903" s="8" t="s">
        <v>961</v>
      </c>
      <c r="B1903" s="8" t="s">
        <v>144</v>
      </c>
      <c r="C1903" s="8" t="s">
        <v>17</v>
      </c>
      <c r="D1903" s="8" t="s">
        <v>137</v>
      </c>
      <c r="I1903" s="8">
        <v>103</v>
      </c>
      <c r="J1903" s="20">
        <v>5.93</v>
      </c>
      <c r="L1903" s="20">
        <v>32.299999999999997</v>
      </c>
      <c r="M1903" s="8">
        <v>25.48</v>
      </c>
      <c r="U1903" s="8" t="s">
        <v>953</v>
      </c>
      <c r="V1903" s="10" t="s">
        <v>954</v>
      </c>
      <c r="W1903" s="10">
        <v>1997</v>
      </c>
      <c r="X1903" s="10" t="s">
        <v>955</v>
      </c>
      <c r="Y1903" s="10"/>
      <c r="Z1903" s="10"/>
      <c r="AA1903" s="10"/>
      <c r="AB1903" s="26" t="s">
        <v>956</v>
      </c>
    </row>
    <row r="1904" spans="1:28">
      <c r="A1904" s="8" t="s">
        <v>961</v>
      </c>
      <c r="B1904" s="8" t="s">
        <v>144</v>
      </c>
      <c r="C1904" s="8" t="s">
        <v>17</v>
      </c>
      <c r="D1904" s="8" t="s">
        <v>137</v>
      </c>
      <c r="I1904" s="8">
        <v>106</v>
      </c>
      <c r="J1904" s="20">
        <v>5.94</v>
      </c>
      <c r="L1904" s="20">
        <v>32.31</v>
      </c>
      <c r="M1904" s="8">
        <v>25.49</v>
      </c>
      <c r="U1904" s="8" t="s">
        <v>953</v>
      </c>
      <c r="V1904" s="10" t="s">
        <v>954</v>
      </c>
      <c r="W1904" s="10">
        <v>1997</v>
      </c>
      <c r="X1904" s="10" t="s">
        <v>955</v>
      </c>
      <c r="Y1904" s="10"/>
      <c r="Z1904" s="10"/>
      <c r="AA1904" s="10"/>
      <c r="AB1904" s="26" t="s">
        <v>956</v>
      </c>
    </row>
    <row r="1905" spans="1:28">
      <c r="A1905" s="8" t="s">
        <v>961</v>
      </c>
      <c r="B1905" s="8" t="s">
        <v>144</v>
      </c>
      <c r="C1905" s="8" t="s">
        <v>17</v>
      </c>
      <c r="D1905" s="8" t="s">
        <v>137</v>
      </c>
      <c r="I1905" s="8">
        <v>109</v>
      </c>
      <c r="J1905" s="20">
        <v>5.96</v>
      </c>
      <c r="L1905" s="20">
        <v>32.32</v>
      </c>
      <c r="M1905" s="8">
        <v>25.5</v>
      </c>
      <c r="U1905" s="8" t="s">
        <v>953</v>
      </c>
      <c r="V1905" s="10" t="s">
        <v>954</v>
      </c>
      <c r="W1905" s="10">
        <v>1997</v>
      </c>
      <c r="X1905" s="10" t="s">
        <v>955</v>
      </c>
      <c r="Y1905" s="10"/>
      <c r="Z1905" s="10"/>
      <c r="AA1905" s="10"/>
      <c r="AB1905" s="26" t="s">
        <v>956</v>
      </c>
    </row>
    <row r="1906" spans="1:28">
      <c r="A1906" s="8" t="s">
        <v>1002</v>
      </c>
      <c r="C1906" s="8" t="s">
        <v>17</v>
      </c>
      <c r="D1906" s="8" t="s">
        <v>999</v>
      </c>
      <c r="I1906" s="8">
        <v>0</v>
      </c>
      <c r="J1906" s="20">
        <v>4.3</v>
      </c>
      <c r="L1906" s="20">
        <v>18.66</v>
      </c>
      <c r="N1906" s="20">
        <v>9.34</v>
      </c>
      <c r="O1906" s="20">
        <v>0</v>
      </c>
      <c r="U1906" s="8" t="s">
        <v>1030</v>
      </c>
      <c r="V1906" s="19" t="s">
        <v>996</v>
      </c>
      <c r="W1906" s="10">
        <v>1969</v>
      </c>
      <c r="X1906" s="10" t="s">
        <v>997</v>
      </c>
      <c r="AB1906" s="26" t="s">
        <v>998</v>
      </c>
    </row>
    <row r="1907" spans="1:28">
      <c r="A1907" s="8" t="s">
        <v>1002</v>
      </c>
      <c r="C1907" s="8" t="s">
        <v>17</v>
      </c>
      <c r="D1907" s="8" t="s">
        <v>999</v>
      </c>
      <c r="I1907" s="8">
        <v>5</v>
      </c>
      <c r="J1907" s="20">
        <v>5.59</v>
      </c>
      <c r="L1907" s="20">
        <v>19.079999999999998</v>
      </c>
      <c r="N1907" s="20">
        <v>8.9600000000000009</v>
      </c>
      <c r="O1907" s="20">
        <v>0</v>
      </c>
      <c r="U1907" s="8" t="s">
        <v>1030</v>
      </c>
      <c r="V1907" s="19" t="s">
        <v>996</v>
      </c>
      <c r="W1907" s="10">
        <v>1969</v>
      </c>
      <c r="X1907" s="10" t="s">
        <v>997</v>
      </c>
      <c r="AB1907" s="26" t="s">
        <v>998</v>
      </c>
    </row>
    <row r="1908" spans="1:28">
      <c r="A1908" s="8" t="s">
        <v>1002</v>
      </c>
      <c r="C1908" s="8" t="s">
        <v>17</v>
      </c>
      <c r="D1908" s="8" t="s">
        <v>999</v>
      </c>
      <c r="I1908" s="8">
        <v>10</v>
      </c>
      <c r="J1908" s="20">
        <v>8.7899999999999991</v>
      </c>
      <c r="L1908" s="20">
        <v>23.95</v>
      </c>
      <c r="N1908" s="20">
        <v>4.29</v>
      </c>
      <c r="O1908" s="20">
        <v>0</v>
      </c>
      <c r="U1908" s="8" t="s">
        <v>1030</v>
      </c>
      <c r="V1908" s="19" t="s">
        <v>996</v>
      </c>
      <c r="W1908" s="10">
        <v>1969</v>
      </c>
      <c r="X1908" s="10" t="s">
        <v>997</v>
      </c>
      <c r="AB1908" s="26" t="s">
        <v>998</v>
      </c>
    </row>
    <row r="1909" spans="1:28">
      <c r="A1909" s="8" t="s">
        <v>1002</v>
      </c>
      <c r="C1909" s="8" t="s">
        <v>17</v>
      </c>
      <c r="D1909" s="8" t="s">
        <v>999</v>
      </c>
      <c r="I1909" s="8">
        <v>15</v>
      </c>
      <c r="J1909" s="20">
        <v>8.3800000000000008</v>
      </c>
      <c r="L1909" s="20">
        <v>28.46</v>
      </c>
      <c r="N1909" s="20">
        <v>0.27</v>
      </c>
      <c r="O1909" s="20">
        <v>0</v>
      </c>
      <c r="U1909" s="8" t="s">
        <v>1030</v>
      </c>
      <c r="V1909" s="19" t="s">
        <v>996</v>
      </c>
      <c r="W1909" s="10">
        <v>1969</v>
      </c>
      <c r="X1909" s="10" t="s">
        <v>997</v>
      </c>
      <c r="AB1909" s="26" t="s">
        <v>998</v>
      </c>
    </row>
    <row r="1910" spans="1:28">
      <c r="A1910" s="8" t="s">
        <v>1002</v>
      </c>
      <c r="C1910" s="8" t="s">
        <v>17</v>
      </c>
      <c r="D1910" s="8" t="s">
        <v>999</v>
      </c>
      <c r="I1910" s="8">
        <v>25</v>
      </c>
      <c r="J1910" s="20">
        <v>7.7</v>
      </c>
      <c r="L1910" s="20">
        <v>30.11</v>
      </c>
      <c r="N1910" s="20">
        <v>3.3</v>
      </c>
      <c r="O1910" s="20">
        <v>0</v>
      </c>
      <c r="U1910" s="8" t="s">
        <v>1030</v>
      </c>
      <c r="V1910" s="19" t="s">
        <v>996</v>
      </c>
      <c r="W1910" s="10">
        <v>1969</v>
      </c>
      <c r="X1910" s="10" t="s">
        <v>997</v>
      </c>
      <c r="AB1910" s="26" t="s">
        <v>998</v>
      </c>
    </row>
    <row r="1911" spans="1:28">
      <c r="A1911" s="8" t="s">
        <v>1002</v>
      </c>
      <c r="C1911" s="8" t="s">
        <v>17</v>
      </c>
      <c r="D1911" s="8" t="s">
        <v>999</v>
      </c>
      <c r="I1911" s="8">
        <v>40</v>
      </c>
      <c r="J1911" s="20">
        <v>6.12</v>
      </c>
      <c r="L1911" s="20">
        <v>31.21</v>
      </c>
      <c r="N1911" s="20">
        <v>2.1800000000000002</v>
      </c>
      <c r="O1911" s="20">
        <v>0</v>
      </c>
      <c r="U1911" s="8" t="s">
        <v>1030</v>
      </c>
      <c r="V1911" s="19" t="s">
        <v>996</v>
      </c>
      <c r="W1911" s="10">
        <v>1969</v>
      </c>
      <c r="X1911" s="10" t="s">
        <v>997</v>
      </c>
      <c r="AB1911" s="26" t="s">
        <v>998</v>
      </c>
    </row>
    <row r="1912" spans="1:28">
      <c r="A1912" s="8" t="s">
        <v>1002</v>
      </c>
      <c r="C1912" s="8" t="s">
        <v>17</v>
      </c>
      <c r="D1912" s="8" t="s">
        <v>999</v>
      </c>
      <c r="I1912" s="8">
        <v>45</v>
      </c>
      <c r="J1912" s="20">
        <v>5.85</v>
      </c>
      <c r="L1912" s="20">
        <v>31.77</v>
      </c>
      <c r="N1912" s="20">
        <v>0.9</v>
      </c>
      <c r="O1912" s="20">
        <v>0</v>
      </c>
      <c r="U1912" s="8" t="s">
        <v>1030</v>
      </c>
      <c r="V1912" s="19" t="s">
        <v>996</v>
      </c>
      <c r="W1912" s="10">
        <v>1969</v>
      </c>
      <c r="X1912" s="10" t="s">
        <v>997</v>
      </c>
      <c r="AB1912" s="26" t="s">
        <v>998</v>
      </c>
    </row>
    <row r="1913" spans="1:28">
      <c r="A1913" s="8" t="s">
        <v>1002</v>
      </c>
      <c r="C1913" s="8" t="s">
        <v>17</v>
      </c>
      <c r="D1913" s="8" t="s">
        <v>999</v>
      </c>
      <c r="I1913" s="8">
        <v>50</v>
      </c>
      <c r="J1913" s="20">
        <v>6.2</v>
      </c>
      <c r="L1913" s="20">
        <v>33.08</v>
      </c>
      <c r="N1913" s="20">
        <v>0</v>
      </c>
      <c r="O1913" s="20">
        <v>-3.08</v>
      </c>
      <c r="U1913" s="8" t="s">
        <v>1030</v>
      </c>
      <c r="V1913" s="19" t="s">
        <v>996</v>
      </c>
      <c r="W1913" s="10">
        <v>1969</v>
      </c>
      <c r="X1913" s="10" t="s">
        <v>997</v>
      </c>
      <c r="AB1913" s="26" t="s">
        <v>998</v>
      </c>
    </row>
    <row r="1914" spans="1:28">
      <c r="A1914" s="8" t="s">
        <v>1002</v>
      </c>
      <c r="C1914" s="8" t="s">
        <v>17</v>
      </c>
      <c r="D1914" s="8" t="s">
        <v>999</v>
      </c>
      <c r="I1914" s="8">
        <v>55</v>
      </c>
      <c r="J1914" s="20">
        <v>6.22</v>
      </c>
      <c r="L1914" s="20">
        <v>33.15</v>
      </c>
      <c r="N1914" s="20">
        <v>0</v>
      </c>
      <c r="O1914" s="20">
        <v>-5.03</v>
      </c>
      <c r="U1914" s="8" t="s">
        <v>1030</v>
      </c>
      <c r="V1914" s="19" t="s">
        <v>996</v>
      </c>
      <c r="W1914" s="10">
        <v>1969</v>
      </c>
      <c r="X1914" s="10" t="s">
        <v>997</v>
      </c>
      <c r="AB1914" s="26" t="s">
        <v>998</v>
      </c>
    </row>
    <row r="1915" spans="1:28">
      <c r="A1915" s="8" t="s">
        <v>1002</v>
      </c>
      <c r="C1915" s="8" t="s">
        <v>17</v>
      </c>
      <c r="D1915" s="8" t="s">
        <v>999</v>
      </c>
      <c r="I1915" s="8">
        <v>60</v>
      </c>
      <c r="J1915" s="20">
        <v>6.25</v>
      </c>
      <c r="L1915" s="20">
        <v>33.200000000000003</v>
      </c>
      <c r="N1915" s="20">
        <v>0</v>
      </c>
      <c r="O1915" s="20">
        <v>-5.67</v>
      </c>
      <c r="U1915" s="8" t="s">
        <v>1030</v>
      </c>
      <c r="V1915" s="19" t="s">
        <v>996</v>
      </c>
      <c r="W1915" s="10">
        <v>1969</v>
      </c>
      <c r="X1915" s="10" t="s">
        <v>997</v>
      </c>
      <c r="AB1915" s="26" t="s">
        <v>998</v>
      </c>
    </row>
    <row r="1916" spans="1:28">
      <c r="A1916" s="8" t="s">
        <v>1002</v>
      </c>
      <c r="C1916" s="8" t="s">
        <v>17</v>
      </c>
      <c r="D1916" s="8" t="s">
        <v>999</v>
      </c>
      <c r="I1916" s="8">
        <v>65</v>
      </c>
      <c r="J1916" s="20">
        <v>6.26</v>
      </c>
      <c r="L1916" s="20">
        <v>33.28</v>
      </c>
      <c r="N1916" s="20">
        <v>0</v>
      </c>
      <c r="O1916" s="20">
        <v>-6.48</v>
      </c>
      <c r="U1916" s="8" t="s">
        <v>1030</v>
      </c>
      <c r="V1916" s="19" t="s">
        <v>996</v>
      </c>
      <c r="W1916" s="10">
        <v>1969</v>
      </c>
      <c r="X1916" s="10" t="s">
        <v>997</v>
      </c>
      <c r="AB1916" s="26" t="s">
        <v>998</v>
      </c>
    </row>
    <row r="1917" spans="1:28">
      <c r="A1917" s="8" t="s">
        <v>1002</v>
      </c>
      <c r="C1917" s="8" t="s">
        <v>17</v>
      </c>
      <c r="D1917" s="8" t="s">
        <v>999</v>
      </c>
      <c r="I1917" s="8">
        <v>70</v>
      </c>
      <c r="J1917" s="20">
        <v>6.26</v>
      </c>
      <c r="L1917" s="20">
        <v>33.29</v>
      </c>
      <c r="N1917" s="20">
        <v>0</v>
      </c>
      <c r="O1917" s="20">
        <v>-6.97</v>
      </c>
      <c r="U1917" s="8" t="s">
        <v>1030</v>
      </c>
      <c r="V1917" s="19" t="s">
        <v>996</v>
      </c>
      <c r="W1917" s="10">
        <v>1969</v>
      </c>
      <c r="X1917" s="10" t="s">
        <v>997</v>
      </c>
      <c r="AB1917" s="26" t="s">
        <v>998</v>
      </c>
    </row>
    <row r="1918" spans="1:28">
      <c r="A1918" s="8" t="s">
        <v>1002</v>
      </c>
      <c r="C1918" s="8" t="s">
        <v>17</v>
      </c>
      <c r="D1918" s="8" t="s">
        <v>127</v>
      </c>
      <c r="I1918" s="8">
        <v>0</v>
      </c>
      <c r="J1918" s="20">
        <v>4.5999999999999996</v>
      </c>
      <c r="L1918" s="20">
        <v>18.54</v>
      </c>
      <c r="N1918" s="20">
        <v>9.43</v>
      </c>
      <c r="U1918" s="8" t="s">
        <v>1030</v>
      </c>
      <c r="V1918" s="19" t="s">
        <v>996</v>
      </c>
      <c r="W1918" s="10">
        <v>1969</v>
      </c>
      <c r="X1918" s="10" t="s">
        <v>997</v>
      </c>
      <c r="AB1918" s="26" t="s">
        <v>998</v>
      </c>
    </row>
    <row r="1919" spans="1:28">
      <c r="A1919" s="8" t="s">
        <v>1002</v>
      </c>
      <c r="C1919" s="8" t="s">
        <v>17</v>
      </c>
      <c r="D1919" s="8" t="s">
        <v>127</v>
      </c>
      <c r="I1919" s="8">
        <v>5</v>
      </c>
      <c r="J1919" s="20">
        <v>6.85</v>
      </c>
      <c r="L1919" s="20">
        <v>20.14</v>
      </c>
      <c r="N1919" s="20">
        <v>7.55</v>
      </c>
      <c r="U1919" s="8" t="s">
        <v>1030</v>
      </c>
      <c r="V1919" s="19" t="s">
        <v>996</v>
      </c>
      <c r="W1919" s="10">
        <v>1969</v>
      </c>
      <c r="X1919" s="10" t="s">
        <v>997</v>
      </c>
      <c r="AB1919" s="26" t="s">
        <v>998</v>
      </c>
    </row>
    <row r="1920" spans="1:28">
      <c r="A1920" s="8" t="s">
        <v>1002</v>
      </c>
      <c r="C1920" s="8" t="s">
        <v>17</v>
      </c>
      <c r="D1920" s="8" t="s">
        <v>127</v>
      </c>
      <c r="I1920" s="8">
        <v>10</v>
      </c>
      <c r="J1920" s="20">
        <v>8.99</v>
      </c>
      <c r="L1920" s="20">
        <v>24.86</v>
      </c>
      <c r="N1920" s="20">
        <v>3.66</v>
      </c>
      <c r="U1920" s="8" t="s">
        <v>1030</v>
      </c>
      <c r="V1920" s="19" t="s">
        <v>996</v>
      </c>
      <c r="W1920" s="10">
        <v>1969</v>
      </c>
      <c r="X1920" s="10" t="s">
        <v>997</v>
      </c>
      <c r="AB1920" s="26" t="s">
        <v>998</v>
      </c>
    </row>
    <row r="1921" spans="1:28">
      <c r="A1921" s="8" t="s">
        <v>1002</v>
      </c>
      <c r="C1921" s="8" t="s">
        <v>17</v>
      </c>
      <c r="D1921" s="8" t="s">
        <v>127</v>
      </c>
      <c r="I1921" s="8">
        <v>20</v>
      </c>
      <c r="J1921" s="20">
        <v>8.2899999999999991</v>
      </c>
      <c r="L1921" s="20">
        <v>29.25</v>
      </c>
      <c r="N1921" s="20">
        <v>2.95</v>
      </c>
      <c r="U1921" s="8" t="s">
        <v>1030</v>
      </c>
      <c r="V1921" s="19" t="s">
        <v>996</v>
      </c>
      <c r="W1921" s="10">
        <v>1969</v>
      </c>
      <c r="X1921" s="10" t="s">
        <v>997</v>
      </c>
      <c r="AB1921" s="26" t="s">
        <v>998</v>
      </c>
    </row>
    <row r="1922" spans="1:28">
      <c r="A1922" s="8" t="s">
        <v>1002</v>
      </c>
      <c r="C1922" s="8" t="s">
        <v>17</v>
      </c>
      <c r="D1922" s="8" t="s">
        <v>127</v>
      </c>
      <c r="I1922" s="8">
        <v>30</v>
      </c>
      <c r="J1922" s="20">
        <v>7.12</v>
      </c>
      <c r="L1922" s="20">
        <v>30.31</v>
      </c>
      <c r="N1922" s="20">
        <v>3.23</v>
      </c>
      <c r="U1922" s="8" t="s">
        <v>1030</v>
      </c>
      <c r="V1922" s="19" t="s">
        <v>996</v>
      </c>
      <c r="W1922" s="10">
        <v>1969</v>
      </c>
      <c r="X1922" s="10" t="s">
        <v>997</v>
      </c>
      <c r="AB1922" s="26" t="s">
        <v>998</v>
      </c>
    </row>
    <row r="1923" spans="1:28">
      <c r="A1923" s="8" t="s">
        <v>1002</v>
      </c>
      <c r="C1923" s="8" t="s">
        <v>17</v>
      </c>
      <c r="D1923" s="8" t="s">
        <v>127</v>
      </c>
      <c r="I1923" s="8">
        <v>50</v>
      </c>
      <c r="J1923" s="20">
        <v>5.75</v>
      </c>
      <c r="L1923" s="20">
        <v>32.1</v>
      </c>
      <c r="N1923" s="20">
        <v>1.47</v>
      </c>
      <c r="U1923" s="8" t="s">
        <v>1030</v>
      </c>
      <c r="V1923" s="19" t="s">
        <v>996</v>
      </c>
      <c r="W1923" s="10">
        <v>1969</v>
      </c>
      <c r="X1923" s="10" t="s">
        <v>997</v>
      </c>
      <c r="AB1923" s="26" t="s">
        <v>998</v>
      </c>
    </row>
    <row r="1924" spans="1:28">
      <c r="A1924" s="8" t="s">
        <v>1002</v>
      </c>
      <c r="C1924" s="8" t="s">
        <v>17</v>
      </c>
      <c r="D1924" s="8" t="s">
        <v>127</v>
      </c>
      <c r="I1924" s="8">
        <v>70</v>
      </c>
      <c r="J1924" s="20">
        <v>6.19</v>
      </c>
      <c r="L1924" s="20">
        <v>33.33</v>
      </c>
      <c r="N1924" s="20">
        <v>0.23</v>
      </c>
      <c r="U1924" s="8" t="s">
        <v>1030</v>
      </c>
      <c r="V1924" s="19" t="s">
        <v>996</v>
      </c>
      <c r="W1924" s="10">
        <v>1969</v>
      </c>
      <c r="X1924" s="10" t="s">
        <v>997</v>
      </c>
      <c r="AB1924" s="26" t="s">
        <v>998</v>
      </c>
    </row>
    <row r="1925" spans="1:28">
      <c r="A1925" s="8" t="s">
        <v>1002</v>
      </c>
      <c r="C1925" s="8" t="s">
        <v>17</v>
      </c>
      <c r="D1925" s="8" t="s">
        <v>127</v>
      </c>
      <c r="I1925" s="8">
        <v>100</v>
      </c>
      <c r="J1925" s="20">
        <v>6.14</v>
      </c>
      <c r="L1925" s="20">
        <v>33.64</v>
      </c>
      <c r="N1925" s="20">
        <v>0.2</v>
      </c>
      <c r="U1925" s="8" t="s">
        <v>1030</v>
      </c>
      <c r="V1925" s="19" t="s">
        <v>996</v>
      </c>
      <c r="W1925" s="10">
        <v>1969</v>
      </c>
      <c r="X1925" s="10" t="s">
        <v>997</v>
      </c>
      <c r="AB1925" s="26" t="s">
        <v>998</v>
      </c>
    </row>
    <row r="1926" spans="1:28">
      <c r="A1926" s="8" t="s">
        <v>1003</v>
      </c>
      <c r="B1926" s="8" t="s">
        <v>1004</v>
      </c>
      <c r="C1926" s="8" t="s">
        <v>17</v>
      </c>
      <c r="D1926" s="8" t="s">
        <v>999</v>
      </c>
      <c r="I1926" s="8">
        <v>0</v>
      </c>
      <c r="J1926" s="20">
        <v>2.5</v>
      </c>
      <c r="L1926" s="20">
        <v>29.94</v>
      </c>
      <c r="N1926" s="20">
        <v>7.13</v>
      </c>
      <c r="U1926" s="8" t="s">
        <v>1030</v>
      </c>
      <c r="V1926" s="19" t="s">
        <v>996</v>
      </c>
      <c r="W1926" s="10">
        <v>1969</v>
      </c>
      <c r="X1926" s="10" t="s">
        <v>997</v>
      </c>
      <c r="AB1926" s="26" t="s">
        <v>998</v>
      </c>
    </row>
    <row r="1927" spans="1:28">
      <c r="A1927" s="8" t="s">
        <v>1003</v>
      </c>
      <c r="B1927" s="8" t="s">
        <v>1004</v>
      </c>
      <c r="C1927" s="8" t="s">
        <v>17</v>
      </c>
      <c r="D1927" s="8" t="s">
        <v>999</v>
      </c>
      <c r="I1927" s="8">
        <v>5</v>
      </c>
      <c r="J1927" s="20">
        <v>3.03</v>
      </c>
      <c r="L1927" s="20">
        <v>29.94</v>
      </c>
      <c r="N1927" s="20">
        <v>6.71</v>
      </c>
      <c r="U1927" s="8" t="s">
        <v>1030</v>
      </c>
      <c r="V1927" s="19" t="s">
        <v>996</v>
      </c>
      <c r="W1927" s="10">
        <v>1969</v>
      </c>
      <c r="X1927" s="10" t="s">
        <v>997</v>
      </c>
      <c r="AB1927" s="26" t="s">
        <v>998</v>
      </c>
    </row>
    <row r="1928" spans="1:28">
      <c r="A1928" s="8" t="s">
        <v>1003</v>
      </c>
      <c r="B1928" s="8" t="s">
        <v>1004</v>
      </c>
      <c r="C1928" s="8" t="s">
        <v>17</v>
      </c>
      <c r="D1928" s="8" t="s">
        <v>999</v>
      </c>
      <c r="I1928" s="8">
        <v>10</v>
      </c>
      <c r="J1928" s="20">
        <v>4.54</v>
      </c>
      <c r="L1928" s="20">
        <v>30.43</v>
      </c>
      <c r="N1928" s="20">
        <v>5.38</v>
      </c>
      <c r="U1928" s="8" t="s">
        <v>1030</v>
      </c>
      <c r="V1928" s="19" t="s">
        <v>996</v>
      </c>
      <c r="W1928" s="10">
        <v>1969</v>
      </c>
      <c r="X1928" s="10" t="s">
        <v>997</v>
      </c>
      <c r="AB1928" s="26" t="s">
        <v>998</v>
      </c>
    </row>
    <row r="1929" spans="1:28">
      <c r="A1929" s="8" t="s">
        <v>1003</v>
      </c>
      <c r="B1929" s="8" t="s">
        <v>1004</v>
      </c>
      <c r="C1929" s="8" t="s">
        <v>17</v>
      </c>
      <c r="D1929" s="8" t="s">
        <v>999</v>
      </c>
      <c r="I1929" s="8">
        <v>20</v>
      </c>
      <c r="J1929" s="20">
        <v>7.44</v>
      </c>
      <c r="L1929" s="20">
        <v>31.82</v>
      </c>
      <c r="N1929" s="20">
        <v>2.8</v>
      </c>
      <c r="U1929" s="8" t="s">
        <v>1030</v>
      </c>
      <c r="V1929" s="19" t="s">
        <v>996</v>
      </c>
      <c r="W1929" s="10">
        <v>1969</v>
      </c>
      <c r="X1929" s="10" t="s">
        <v>997</v>
      </c>
      <c r="AB1929" s="26" t="s">
        <v>998</v>
      </c>
    </row>
    <row r="1930" spans="1:28">
      <c r="A1930" s="8" t="s">
        <v>1003</v>
      </c>
      <c r="B1930" s="8" t="s">
        <v>1004</v>
      </c>
      <c r="C1930" s="8" t="s">
        <v>17</v>
      </c>
      <c r="D1930" s="8" t="s">
        <v>999</v>
      </c>
      <c r="I1930" s="8">
        <v>30</v>
      </c>
      <c r="J1930" s="20">
        <v>7.43</v>
      </c>
      <c r="L1930" s="20">
        <v>31.94</v>
      </c>
      <c r="N1930" s="20">
        <v>2.73</v>
      </c>
      <c r="U1930" s="8" t="s">
        <v>1030</v>
      </c>
      <c r="V1930" s="19" t="s">
        <v>996</v>
      </c>
      <c r="W1930" s="10">
        <v>1969</v>
      </c>
      <c r="X1930" s="10" t="s">
        <v>997</v>
      </c>
      <c r="AB1930" s="26" t="s">
        <v>998</v>
      </c>
    </row>
    <row r="1931" spans="1:28">
      <c r="A1931" s="8" t="s">
        <v>1003</v>
      </c>
      <c r="B1931" s="8" t="s">
        <v>1004</v>
      </c>
      <c r="C1931" s="8" t="s">
        <v>17</v>
      </c>
      <c r="D1931" s="8" t="s">
        <v>999</v>
      </c>
      <c r="I1931" s="8">
        <v>50</v>
      </c>
      <c r="J1931" s="20">
        <v>6.15</v>
      </c>
      <c r="L1931" s="20">
        <v>32.81</v>
      </c>
      <c r="O1931" s="8">
        <v>-3.93</v>
      </c>
      <c r="U1931" s="8" t="s">
        <v>1030</v>
      </c>
      <c r="V1931" s="19" t="s">
        <v>996</v>
      </c>
      <c r="W1931" s="10">
        <v>1969</v>
      </c>
      <c r="X1931" s="10" t="s">
        <v>997</v>
      </c>
      <c r="AB1931" s="26" t="s">
        <v>998</v>
      </c>
    </row>
    <row r="1932" spans="1:28">
      <c r="A1932" s="8" t="s">
        <v>1003</v>
      </c>
      <c r="B1932" s="8" t="s">
        <v>1004</v>
      </c>
      <c r="C1932" s="8" t="s">
        <v>17</v>
      </c>
      <c r="D1932" s="8" t="s">
        <v>999</v>
      </c>
      <c r="I1932" s="8">
        <v>60</v>
      </c>
      <c r="J1932" s="20">
        <v>6.25</v>
      </c>
      <c r="L1932" s="20">
        <v>33.11</v>
      </c>
      <c r="O1932" s="8">
        <v>-6.68</v>
      </c>
      <c r="U1932" s="8" t="s">
        <v>1030</v>
      </c>
      <c r="V1932" s="19" t="s">
        <v>996</v>
      </c>
      <c r="W1932" s="10">
        <v>1969</v>
      </c>
      <c r="X1932" s="10" t="s">
        <v>997</v>
      </c>
      <c r="AB1932" s="26" t="s">
        <v>998</v>
      </c>
    </row>
    <row r="1933" spans="1:28">
      <c r="A1933" s="8" t="s">
        <v>1003</v>
      </c>
      <c r="B1933" s="8" t="s">
        <v>1004</v>
      </c>
      <c r="C1933" s="8" t="s">
        <v>17</v>
      </c>
      <c r="D1933" s="8" t="s">
        <v>999</v>
      </c>
      <c r="I1933" s="8">
        <v>70</v>
      </c>
      <c r="J1933" s="20">
        <v>6.26</v>
      </c>
      <c r="L1933" s="20">
        <v>33.229999999999997</v>
      </c>
      <c r="O1933" s="8">
        <v>-8.27</v>
      </c>
      <c r="U1933" s="8" t="s">
        <v>1030</v>
      </c>
      <c r="V1933" s="19" t="s">
        <v>996</v>
      </c>
      <c r="W1933" s="10">
        <v>1969</v>
      </c>
      <c r="X1933" s="10" t="s">
        <v>997</v>
      </c>
      <c r="AB1933" s="26" t="s">
        <v>998</v>
      </c>
    </row>
    <row r="1934" spans="1:28">
      <c r="A1934" s="8" t="s">
        <v>1003</v>
      </c>
      <c r="B1934" s="8" t="s">
        <v>1005</v>
      </c>
      <c r="C1934" s="8" t="s">
        <v>17</v>
      </c>
      <c r="D1934" s="8" t="s">
        <v>127</v>
      </c>
      <c r="I1934" s="8">
        <v>0</v>
      </c>
      <c r="J1934" s="20">
        <v>1.3</v>
      </c>
      <c r="L1934" s="20">
        <v>29.83</v>
      </c>
      <c r="N1934" s="20">
        <v>8.07</v>
      </c>
      <c r="U1934" s="8" t="s">
        <v>1030</v>
      </c>
      <c r="V1934" s="19" t="s">
        <v>996</v>
      </c>
      <c r="W1934" s="10">
        <v>1969</v>
      </c>
      <c r="X1934" s="10" t="s">
        <v>997</v>
      </c>
      <c r="AB1934" s="26" t="s">
        <v>998</v>
      </c>
    </row>
    <row r="1935" spans="1:28">
      <c r="A1935" s="8" t="s">
        <v>1003</v>
      </c>
      <c r="B1935" s="8" t="s">
        <v>1005</v>
      </c>
      <c r="C1935" s="8" t="s">
        <v>17</v>
      </c>
      <c r="D1935" s="8" t="s">
        <v>127</v>
      </c>
      <c r="I1935" s="8">
        <v>5</v>
      </c>
      <c r="J1935" s="20">
        <v>2.25</v>
      </c>
      <c r="L1935" s="20">
        <v>29.94</v>
      </c>
      <c r="N1935" s="20">
        <v>7.69</v>
      </c>
      <c r="U1935" s="8" t="s">
        <v>1030</v>
      </c>
      <c r="V1935" s="19" t="s">
        <v>996</v>
      </c>
      <c r="W1935" s="10">
        <v>1969</v>
      </c>
      <c r="X1935" s="10" t="s">
        <v>997</v>
      </c>
      <c r="AB1935" s="26" t="s">
        <v>998</v>
      </c>
    </row>
    <row r="1936" spans="1:28">
      <c r="A1936" s="8" t="s">
        <v>1003</v>
      </c>
      <c r="B1936" s="8" t="s">
        <v>1005</v>
      </c>
      <c r="C1936" s="8" t="s">
        <v>17</v>
      </c>
      <c r="D1936" s="8" t="s">
        <v>127</v>
      </c>
      <c r="I1936" s="8">
        <v>10</v>
      </c>
      <c r="J1936" s="20">
        <v>3.91</v>
      </c>
      <c r="L1936" s="20">
        <v>30.29</v>
      </c>
      <c r="N1936" s="20">
        <v>6.23</v>
      </c>
      <c r="U1936" s="8" t="s">
        <v>1030</v>
      </c>
      <c r="V1936" s="19" t="s">
        <v>996</v>
      </c>
      <c r="W1936" s="10">
        <v>1969</v>
      </c>
      <c r="X1936" s="10" t="s">
        <v>997</v>
      </c>
      <c r="AB1936" s="26" t="s">
        <v>998</v>
      </c>
    </row>
    <row r="1937" spans="1:28">
      <c r="A1937" s="8" t="s">
        <v>1003</v>
      </c>
      <c r="B1937" s="8" t="s">
        <v>1005</v>
      </c>
      <c r="C1937" s="8" t="s">
        <v>17</v>
      </c>
      <c r="D1937" s="8" t="s">
        <v>127</v>
      </c>
      <c r="I1937" s="8">
        <v>20</v>
      </c>
      <c r="J1937" s="20">
        <v>7.35</v>
      </c>
      <c r="L1937" s="20">
        <v>31.84</v>
      </c>
      <c r="N1937" s="20">
        <v>2.75</v>
      </c>
      <c r="U1937" s="8" t="s">
        <v>1030</v>
      </c>
      <c r="V1937" s="19" t="s">
        <v>996</v>
      </c>
      <c r="W1937" s="10">
        <v>1969</v>
      </c>
      <c r="X1937" s="10" t="s">
        <v>997</v>
      </c>
      <c r="AB1937" s="26" t="s">
        <v>998</v>
      </c>
    </row>
    <row r="1938" spans="1:28">
      <c r="A1938" s="8" t="s">
        <v>1003</v>
      </c>
      <c r="B1938" s="8" t="s">
        <v>1005</v>
      </c>
      <c r="C1938" s="8" t="s">
        <v>17</v>
      </c>
      <c r="D1938" s="8" t="s">
        <v>127</v>
      </c>
      <c r="I1938" s="8">
        <v>30</v>
      </c>
      <c r="J1938" s="20">
        <v>7.33</v>
      </c>
      <c r="L1938" s="20">
        <v>32.03</v>
      </c>
      <c r="N1938" s="20">
        <v>2.81</v>
      </c>
      <c r="U1938" s="8" t="s">
        <v>1030</v>
      </c>
      <c r="V1938" s="19" t="s">
        <v>996</v>
      </c>
      <c r="W1938" s="10">
        <v>1969</v>
      </c>
      <c r="X1938" s="10" t="s">
        <v>997</v>
      </c>
      <c r="AB1938" s="26" t="s">
        <v>998</v>
      </c>
    </row>
    <row r="1939" spans="1:28">
      <c r="A1939" s="8" t="s">
        <v>1003</v>
      </c>
      <c r="B1939" s="8" t="s">
        <v>1005</v>
      </c>
      <c r="C1939" s="8" t="s">
        <v>17</v>
      </c>
      <c r="D1939" s="8" t="s">
        <v>127</v>
      </c>
      <c r="I1939" s="8">
        <v>50</v>
      </c>
      <c r="J1939" s="20">
        <v>6.86</v>
      </c>
      <c r="L1939" s="20">
        <v>32.1</v>
      </c>
      <c r="N1939" s="20">
        <v>2.27</v>
      </c>
      <c r="U1939" s="8" t="s">
        <v>1030</v>
      </c>
      <c r="V1939" s="19" t="s">
        <v>996</v>
      </c>
      <c r="W1939" s="10">
        <v>1969</v>
      </c>
      <c r="X1939" s="10" t="s">
        <v>997</v>
      </c>
      <c r="AB1939" s="26" t="s">
        <v>998</v>
      </c>
    </row>
    <row r="1940" spans="1:28">
      <c r="A1940" s="8" t="s">
        <v>1003</v>
      </c>
      <c r="B1940" s="8" t="s">
        <v>1005</v>
      </c>
      <c r="C1940" s="8" t="s">
        <v>17</v>
      </c>
      <c r="D1940" s="8" t="s">
        <v>127</v>
      </c>
      <c r="I1940" s="8">
        <v>70</v>
      </c>
      <c r="J1940" s="20">
        <v>6.15</v>
      </c>
      <c r="L1940" s="20">
        <v>33.270000000000003</v>
      </c>
      <c r="N1940" s="20">
        <v>0.22</v>
      </c>
      <c r="U1940" s="8" t="s">
        <v>1030</v>
      </c>
      <c r="V1940" s="19" t="s">
        <v>996</v>
      </c>
      <c r="W1940" s="10">
        <v>1969</v>
      </c>
      <c r="X1940" s="10" t="s">
        <v>997</v>
      </c>
      <c r="AB1940" s="26" t="s">
        <v>998</v>
      </c>
    </row>
    <row r="1941" spans="1:28">
      <c r="A1941" s="8" t="s">
        <v>1003</v>
      </c>
      <c r="B1941" s="8" t="s">
        <v>1005</v>
      </c>
      <c r="C1941" s="8" t="s">
        <v>17</v>
      </c>
      <c r="D1941" s="8" t="s">
        <v>127</v>
      </c>
      <c r="I1941" s="8">
        <v>100</v>
      </c>
      <c r="J1941" s="20">
        <v>6.15</v>
      </c>
      <c r="L1941" s="20">
        <v>33.44</v>
      </c>
      <c r="N1941" s="20">
        <v>0.31</v>
      </c>
      <c r="U1941" s="8" t="s">
        <v>1030</v>
      </c>
      <c r="V1941" s="19" t="s">
        <v>996</v>
      </c>
      <c r="W1941" s="10">
        <v>1969</v>
      </c>
      <c r="X1941" s="10" t="s">
        <v>997</v>
      </c>
      <c r="AB1941" s="26" t="s">
        <v>998</v>
      </c>
    </row>
    <row r="1942" spans="1:28">
      <c r="A1942" s="8" t="s">
        <v>1006</v>
      </c>
      <c r="B1942" s="8" t="s">
        <v>160</v>
      </c>
      <c r="C1942" s="8" t="s">
        <v>17</v>
      </c>
      <c r="D1942" s="8" t="s">
        <v>999</v>
      </c>
      <c r="I1942" s="8">
        <v>0</v>
      </c>
      <c r="J1942" s="20">
        <v>0.25</v>
      </c>
      <c r="U1942" s="8" t="s">
        <v>1030</v>
      </c>
      <c r="V1942" s="19" t="s">
        <v>996</v>
      </c>
      <c r="W1942" s="10">
        <v>1969</v>
      </c>
      <c r="X1942" s="10" t="s">
        <v>997</v>
      </c>
      <c r="AB1942" s="26" t="s">
        <v>998</v>
      </c>
    </row>
    <row r="1943" spans="1:28">
      <c r="A1943" s="8" t="s">
        <v>1006</v>
      </c>
      <c r="B1943" s="8" t="s">
        <v>160</v>
      </c>
      <c r="C1943" s="8" t="s">
        <v>17</v>
      </c>
      <c r="D1943" s="8" t="s">
        <v>999</v>
      </c>
      <c r="I1943" s="8">
        <v>5</v>
      </c>
      <c r="N1943" s="20">
        <v>14</v>
      </c>
      <c r="U1943" s="8" t="s">
        <v>1030</v>
      </c>
      <c r="V1943" s="19" t="s">
        <v>996</v>
      </c>
      <c r="W1943" s="10">
        <v>1969</v>
      </c>
      <c r="X1943" s="10" t="s">
        <v>997</v>
      </c>
      <c r="AB1943" s="26" t="s">
        <v>998</v>
      </c>
    </row>
    <row r="1944" spans="1:28">
      <c r="A1944" s="8" t="s">
        <v>1006</v>
      </c>
      <c r="B1944" s="8" t="s">
        <v>160</v>
      </c>
      <c r="C1944" s="8" t="s">
        <v>17</v>
      </c>
      <c r="D1944" s="8" t="s">
        <v>999</v>
      </c>
      <c r="I1944" s="8">
        <v>10</v>
      </c>
      <c r="J1944" s="20">
        <v>1.78</v>
      </c>
      <c r="N1944" s="20">
        <v>13.66</v>
      </c>
      <c r="U1944" s="8" t="s">
        <v>1030</v>
      </c>
      <c r="V1944" s="19" t="s">
        <v>996</v>
      </c>
      <c r="W1944" s="10">
        <v>1969</v>
      </c>
      <c r="X1944" s="10" t="s">
        <v>997</v>
      </c>
      <c r="AB1944" s="26" t="s">
        <v>998</v>
      </c>
    </row>
    <row r="1945" spans="1:28">
      <c r="A1945" s="8" t="s">
        <v>1006</v>
      </c>
      <c r="B1945" s="8" t="s">
        <v>160</v>
      </c>
      <c r="C1945" s="8" t="s">
        <v>17</v>
      </c>
      <c r="D1945" s="8" t="s">
        <v>999</v>
      </c>
      <c r="I1945" s="8">
        <v>20</v>
      </c>
      <c r="J1945" s="20">
        <v>6.99</v>
      </c>
      <c r="N1945" s="20">
        <v>8.5399999999999991</v>
      </c>
      <c r="U1945" s="8" t="s">
        <v>1030</v>
      </c>
      <c r="V1945" s="19" t="s">
        <v>996</v>
      </c>
      <c r="W1945" s="10">
        <v>1969</v>
      </c>
      <c r="X1945" s="10" t="s">
        <v>997</v>
      </c>
      <c r="AB1945" s="26" t="s">
        <v>998</v>
      </c>
    </row>
    <row r="1946" spans="1:28">
      <c r="A1946" s="8" t="s">
        <v>1006</v>
      </c>
      <c r="B1946" s="8" t="s">
        <v>160</v>
      </c>
      <c r="C1946" s="8" t="s">
        <v>17</v>
      </c>
      <c r="D1946" s="8" t="s">
        <v>999</v>
      </c>
      <c r="I1946" s="8">
        <v>30</v>
      </c>
      <c r="J1946" s="20">
        <v>7.37</v>
      </c>
      <c r="N1946" s="20">
        <v>2.97</v>
      </c>
      <c r="U1946" s="8" t="s">
        <v>1030</v>
      </c>
      <c r="V1946" s="19" t="s">
        <v>996</v>
      </c>
      <c r="W1946" s="10">
        <v>1969</v>
      </c>
      <c r="X1946" s="10" t="s">
        <v>997</v>
      </c>
      <c r="AB1946" s="26" t="s">
        <v>998</v>
      </c>
    </row>
    <row r="1947" spans="1:28">
      <c r="A1947" s="8" t="s">
        <v>1006</v>
      </c>
      <c r="B1947" s="8" t="s">
        <v>160</v>
      </c>
      <c r="C1947" s="8" t="s">
        <v>17</v>
      </c>
      <c r="D1947" s="8" t="s">
        <v>999</v>
      </c>
      <c r="I1947" s="8">
        <v>40</v>
      </c>
      <c r="J1947" s="20">
        <v>7.47</v>
      </c>
      <c r="N1947" s="20">
        <v>2.73</v>
      </c>
      <c r="U1947" s="8" t="s">
        <v>1030</v>
      </c>
      <c r="V1947" s="19" t="s">
        <v>996</v>
      </c>
      <c r="W1947" s="10">
        <v>1969</v>
      </c>
      <c r="X1947" s="10" t="s">
        <v>997</v>
      </c>
      <c r="AB1947" s="26" t="s">
        <v>998</v>
      </c>
    </row>
    <row r="1948" spans="1:28">
      <c r="A1948" s="8" t="s">
        <v>1006</v>
      </c>
      <c r="B1948" s="8" t="s">
        <v>160</v>
      </c>
      <c r="C1948" s="8" t="s">
        <v>17</v>
      </c>
      <c r="D1948" s="8" t="s">
        <v>999</v>
      </c>
      <c r="I1948" s="8">
        <v>50</v>
      </c>
      <c r="J1948" s="20">
        <v>7.1</v>
      </c>
      <c r="N1948" s="20">
        <v>2.4</v>
      </c>
      <c r="U1948" s="8" t="s">
        <v>1030</v>
      </c>
      <c r="V1948" s="19" t="s">
        <v>996</v>
      </c>
      <c r="W1948" s="10">
        <v>1969</v>
      </c>
      <c r="X1948" s="10" t="s">
        <v>997</v>
      </c>
      <c r="AB1948" s="26" t="s">
        <v>998</v>
      </c>
    </row>
    <row r="1949" spans="1:28">
      <c r="A1949" s="8" t="s">
        <v>1006</v>
      </c>
      <c r="B1949" s="8" t="s">
        <v>160</v>
      </c>
      <c r="C1949" s="8" t="s">
        <v>17</v>
      </c>
      <c r="D1949" s="8" t="s">
        <v>999</v>
      </c>
      <c r="I1949" s="8">
        <v>60</v>
      </c>
      <c r="J1949" s="20">
        <v>6.27</v>
      </c>
      <c r="N1949" s="20">
        <v>0.31</v>
      </c>
      <c r="U1949" s="8" t="s">
        <v>1030</v>
      </c>
      <c r="V1949" s="19" t="s">
        <v>996</v>
      </c>
      <c r="W1949" s="10">
        <v>1969</v>
      </c>
      <c r="X1949" s="10" t="s">
        <v>997</v>
      </c>
      <c r="AB1949" s="26" t="s">
        <v>998</v>
      </c>
    </row>
    <row r="1950" spans="1:28">
      <c r="A1950" s="8" t="s">
        <v>1006</v>
      </c>
      <c r="B1950" s="8" t="s">
        <v>160</v>
      </c>
      <c r="C1950" s="8" t="s">
        <v>17</v>
      </c>
      <c r="D1950" s="8" t="s">
        <v>999</v>
      </c>
      <c r="I1950" s="8">
        <v>70</v>
      </c>
      <c r="J1950" s="20">
        <v>6.25</v>
      </c>
      <c r="O1950" s="8">
        <v>7.02</v>
      </c>
      <c r="U1950" s="8" t="s">
        <v>1030</v>
      </c>
      <c r="V1950" s="19" t="s">
        <v>996</v>
      </c>
      <c r="W1950" s="10">
        <v>1969</v>
      </c>
      <c r="X1950" s="10" t="s">
        <v>997</v>
      </c>
      <c r="AB1950" s="26" t="s">
        <v>998</v>
      </c>
    </row>
    <row r="1951" spans="1:28">
      <c r="A1951" s="8" t="s">
        <v>1006</v>
      </c>
      <c r="B1951" s="8" t="s">
        <v>236</v>
      </c>
      <c r="C1951" s="8" t="s">
        <v>17</v>
      </c>
      <c r="D1951" s="8" t="s">
        <v>127</v>
      </c>
      <c r="I1951" s="8">
        <v>0</v>
      </c>
      <c r="J1951" s="20">
        <v>-0.55000000000000004</v>
      </c>
      <c r="N1951" s="20">
        <v>14.17</v>
      </c>
      <c r="O1951" s="8">
        <v>8.0399999999999991</v>
      </c>
      <c r="U1951" s="8" t="s">
        <v>1030</v>
      </c>
      <c r="V1951" s="19" t="s">
        <v>996</v>
      </c>
      <c r="W1951" s="10">
        <v>1969</v>
      </c>
      <c r="X1951" s="10" t="s">
        <v>997</v>
      </c>
      <c r="AB1951" s="26" t="s">
        <v>998</v>
      </c>
    </row>
    <row r="1952" spans="1:28">
      <c r="A1952" s="8" t="s">
        <v>1006</v>
      </c>
      <c r="B1952" s="8" t="s">
        <v>236</v>
      </c>
      <c r="C1952" s="8" t="s">
        <v>17</v>
      </c>
      <c r="D1952" s="8" t="s">
        <v>127</v>
      </c>
      <c r="I1952" s="8">
        <v>5</v>
      </c>
      <c r="J1952" s="20">
        <v>-0.13</v>
      </c>
      <c r="N1952" s="20">
        <v>13.96</v>
      </c>
      <c r="U1952" s="8" t="s">
        <v>1030</v>
      </c>
      <c r="V1952" s="19" t="s">
        <v>996</v>
      </c>
      <c r="W1952" s="10">
        <v>1969</v>
      </c>
      <c r="X1952" s="10" t="s">
        <v>997</v>
      </c>
      <c r="AB1952" s="26" t="s">
        <v>998</v>
      </c>
    </row>
    <row r="1953" spans="1:28">
      <c r="A1953" s="8" t="s">
        <v>1006</v>
      </c>
      <c r="B1953" s="8" t="s">
        <v>236</v>
      </c>
      <c r="C1953" s="8" t="s">
        <v>17</v>
      </c>
      <c r="D1953" s="8" t="s">
        <v>127</v>
      </c>
      <c r="I1953" s="8">
        <v>10</v>
      </c>
      <c r="J1953" s="20">
        <v>3.25</v>
      </c>
      <c r="N1953" s="20">
        <v>6.53</v>
      </c>
      <c r="U1953" s="8" t="s">
        <v>1030</v>
      </c>
      <c r="V1953" s="19" t="s">
        <v>996</v>
      </c>
      <c r="W1953" s="10">
        <v>1969</v>
      </c>
      <c r="X1953" s="10" t="s">
        <v>997</v>
      </c>
      <c r="AB1953" s="26" t="s">
        <v>998</v>
      </c>
    </row>
    <row r="1954" spans="1:28">
      <c r="A1954" s="8" t="s">
        <v>1006</v>
      </c>
      <c r="B1954" s="8" t="s">
        <v>236</v>
      </c>
      <c r="C1954" s="8" t="s">
        <v>17</v>
      </c>
      <c r="D1954" s="8" t="s">
        <v>127</v>
      </c>
      <c r="I1954" s="8">
        <v>20</v>
      </c>
      <c r="J1954" s="20">
        <v>6.18</v>
      </c>
      <c r="N1954" s="20">
        <v>3.81</v>
      </c>
      <c r="U1954" s="8" t="s">
        <v>1030</v>
      </c>
      <c r="V1954" s="19" t="s">
        <v>996</v>
      </c>
      <c r="W1954" s="10">
        <v>1969</v>
      </c>
      <c r="X1954" s="10" t="s">
        <v>997</v>
      </c>
      <c r="AB1954" s="26" t="s">
        <v>998</v>
      </c>
    </row>
    <row r="1955" spans="1:28">
      <c r="A1955" s="8" t="s">
        <v>1006</v>
      </c>
      <c r="B1955" s="8" t="s">
        <v>236</v>
      </c>
      <c r="C1955" s="8" t="s">
        <v>17</v>
      </c>
      <c r="D1955" s="8" t="s">
        <v>127</v>
      </c>
      <c r="I1955" s="8">
        <v>30</v>
      </c>
      <c r="J1955" s="20">
        <v>7.32</v>
      </c>
      <c r="N1955" s="20">
        <v>2.89</v>
      </c>
      <c r="U1955" s="8" t="s">
        <v>1030</v>
      </c>
      <c r="V1955" s="19" t="s">
        <v>996</v>
      </c>
      <c r="W1955" s="10">
        <v>1969</v>
      </c>
      <c r="X1955" s="10" t="s">
        <v>997</v>
      </c>
      <c r="AB1955" s="26" t="s">
        <v>998</v>
      </c>
    </row>
    <row r="1956" spans="1:28">
      <c r="A1956" s="8" t="s">
        <v>1006</v>
      </c>
      <c r="B1956" s="8" t="s">
        <v>236</v>
      </c>
      <c r="C1956" s="8" t="s">
        <v>17</v>
      </c>
      <c r="D1956" s="8" t="s">
        <v>127</v>
      </c>
      <c r="I1956" s="8">
        <v>50</v>
      </c>
      <c r="J1956" s="20">
        <v>7.58</v>
      </c>
      <c r="N1956" s="20">
        <v>3.87</v>
      </c>
      <c r="U1956" s="8" t="s">
        <v>1030</v>
      </c>
      <c r="V1956" s="19" t="s">
        <v>996</v>
      </c>
      <c r="W1956" s="10">
        <v>1969</v>
      </c>
      <c r="X1956" s="10" t="s">
        <v>997</v>
      </c>
      <c r="AB1956" s="26" t="s">
        <v>998</v>
      </c>
    </row>
    <row r="1957" spans="1:28">
      <c r="A1957" s="8" t="s">
        <v>1006</v>
      </c>
      <c r="B1957" s="8" t="s">
        <v>236</v>
      </c>
      <c r="C1957" s="8" t="s">
        <v>17</v>
      </c>
      <c r="D1957" s="8" t="s">
        <v>127</v>
      </c>
      <c r="I1957" s="8">
        <v>70</v>
      </c>
      <c r="J1957" s="20">
        <v>6.19</v>
      </c>
      <c r="N1957" s="20">
        <v>0.36</v>
      </c>
      <c r="U1957" s="8" t="s">
        <v>1030</v>
      </c>
      <c r="V1957" s="19" t="s">
        <v>996</v>
      </c>
      <c r="W1957" s="10">
        <v>1969</v>
      </c>
      <c r="X1957" s="10" t="s">
        <v>997</v>
      </c>
      <c r="AB1957" s="26" t="s">
        <v>998</v>
      </c>
    </row>
    <row r="1958" spans="1:28">
      <c r="A1958" s="8" t="s">
        <v>1006</v>
      </c>
      <c r="B1958" s="8" t="s">
        <v>236</v>
      </c>
      <c r="C1958" s="8" t="s">
        <v>17</v>
      </c>
      <c r="D1958" s="8" t="s">
        <v>127</v>
      </c>
      <c r="I1958" s="8">
        <v>100</v>
      </c>
      <c r="J1958" s="20">
        <v>6.15</v>
      </c>
      <c r="N1958" s="20">
        <v>0.41</v>
      </c>
      <c r="U1958" s="8" t="s">
        <v>1030</v>
      </c>
      <c r="V1958" s="19" t="s">
        <v>996</v>
      </c>
      <c r="W1958" s="10">
        <v>1969</v>
      </c>
      <c r="X1958" s="10" t="s">
        <v>997</v>
      </c>
      <c r="AB1958" s="26" t="s">
        <v>998</v>
      </c>
    </row>
    <row r="1959" spans="1:28">
      <c r="A1959" s="8" t="s">
        <v>1007</v>
      </c>
      <c r="B1959" s="8" t="s">
        <v>247</v>
      </c>
      <c r="C1959" s="8" t="s">
        <v>17</v>
      </c>
      <c r="D1959" s="8" t="s">
        <v>999</v>
      </c>
      <c r="I1959" s="8">
        <v>0</v>
      </c>
      <c r="J1959" s="20">
        <v>4</v>
      </c>
      <c r="L1959" s="8">
        <v>26.05</v>
      </c>
      <c r="U1959" s="8" t="s">
        <v>1030</v>
      </c>
      <c r="V1959" s="19" t="s">
        <v>996</v>
      </c>
      <c r="W1959" s="10">
        <v>1969</v>
      </c>
      <c r="X1959" s="10" t="s">
        <v>997</v>
      </c>
      <c r="AB1959" s="26" t="s">
        <v>998</v>
      </c>
    </row>
    <row r="1960" spans="1:28">
      <c r="A1960" s="8" t="s">
        <v>1007</v>
      </c>
      <c r="B1960" s="8" t="s">
        <v>247</v>
      </c>
      <c r="C1960" s="8" t="s">
        <v>17</v>
      </c>
      <c r="D1960" s="8" t="s">
        <v>999</v>
      </c>
      <c r="I1960" s="8">
        <v>5</v>
      </c>
      <c r="J1960" s="20">
        <v>3.3</v>
      </c>
      <c r="L1960" s="8">
        <v>27.25</v>
      </c>
      <c r="N1960" s="20">
        <v>12.09</v>
      </c>
      <c r="U1960" s="8" t="s">
        <v>1030</v>
      </c>
      <c r="V1960" s="19" t="s">
        <v>996</v>
      </c>
      <c r="W1960" s="10">
        <v>1969</v>
      </c>
      <c r="X1960" s="10" t="s">
        <v>997</v>
      </c>
      <c r="AB1960" s="26" t="s">
        <v>998</v>
      </c>
    </row>
    <row r="1961" spans="1:28">
      <c r="A1961" s="8" t="s">
        <v>1007</v>
      </c>
      <c r="B1961" s="8" t="s">
        <v>247</v>
      </c>
      <c r="C1961" s="8" t="s">
        <v>17</v>
      </c>
      <c r="D1961" s="8" t="s">
        <v>999</v>
      </c>
      <c r="I1961" s="8">
        <v>10</v>
      </c>
      <c r="J1961" s="20">
        <v>3.25</v>
      </c>
      <c r="L1961" s="8">
        <v>29.04</v>
      </c>
      <c r="N1961" s="20">
        <v>10.31</v>
      </c>
      <c r="U1961" s="8" t="s">
        <v>1030</v>
      </c>
      <c r="V1961" s="19" t="s">
        <v>996</v>
      </c>
      <c r="W1961" s="10">
        <v>1969</v>
      </c>
      <c r="X1961" s="10" t="s">
        <v>997</v>
      </c>
      <c r="AB1961" s="26" t="s">
        <v>998</v>
      </c>
    </row>
    <row r="1962" spans="1:28">
      <c r="A1962" s="8" t="s">
        <v>1007</v>
      </c>
      <c r="B1962" s="8" t="s">
        <v>247</v>
      </c>
      <c r="C1962" s="8" t="s">
        <v>17</v>
      </c>
      <c r="D1962" s="8" t="s">
        <v>999</v>
      </c>
      <c r="I1962" s="8">
        <v>20</v>
      </c>
      <c r="J1962" s="20">
        <v>6.64</v>
      </c>
      <c r="L1962" s="8">
        <v>32.03</v>
      </c>
      <c r="N1962" s="20">
        <v>2.71</v>
      </c>
      <c r="U1962" s="8" t="s">
        <v>1030</v>
      </c>
      <c r="V1962" s="19" t="s">
        <v>996</v>
      </c>
      <c r="W1962" s="10">
        <v>1969</v>
      </c>
      <c r="X1962" s="10" t="s">
        <v>997</v>
      </c>
      <c r="AB1962" s="26" t="s">
        <v>998</v>
      </c>
    </row>
    <row r="1963" spans="1:28">
      <c r="A1963" s="8" t="s">
        <v>1007</v>
      </c>
      <c r="B1963" s="8" t="s">
        <v>247</v>
      </c>
      <c r="C1963" s="8" t="s">
        <v>17</v>
      </c>
      <c r="D1963" s="8" t="s">
        <v>999</v>
      </c>
      <c r="I1963" s="8">
        <v>30</v>
      </c>
      <c r="J1963" s="20">
        <v>7.5</v>
      </c>
      <c r="L1963" s="8">
        <v>32.64</v>
      </c>
      <c r="N1963" s="20">
        <v>3.08</v>
      </c>
      <c r="U1963" s="8" t="s">
        <v>1030</v>
      </c>
      <c r="V1963" s="19" t="s">
        <v>996</v>
      </c>
      <c r="W1963" s="10">
        <v>1969</v>
      </c>
      <c r="X1963" s="10" t="s">
        <v>997</v>
      </c>
      <c r="AB1963" s="26" t="s">
        <v>998</v>
      </c>
    </row>
    <row r="1964" spans="1:28">
      <c r="A1964" s="8" t="s">
        <v>1007</v>
      </c>
      <c r="B1964" s="8" t="s">
        <v>247</v>
      </c>
      <c r="C1964" s="8" t="s">
        <v>17</v>
      </c>
      <c r="D1964" s="8" t="s">
        <v>999</v>
      </c>
      <c r="I1964" s="8">
        <v>40</v>
      </c>
      <c r="J1964" s="20">
        <v>7.24</v>
      </c>
      <c r="L1964" s="8">
        <v>32.69</v>
      </c>
      <c r="N1964" s="20">
        <v>3.17</v>
      </c>
      <c r="U1964" s="8" t="s">
        <v>1030</v>
      </c>
      <c r="V1964" s="19" t="s">
        <v>996</v>
      </c>
      <c r="W1964" s="10">
        <v>1969</v>
      </c>
      <c r="X1964" s="10" t="s">
        <v>997</v>
      </c>
      <c r="AB1964" s="26" t="s">
        <v>998</v>
      </c>
    </row>
    <row r="1965" spans="1:28">
      <c r="A1965" s="8" t="s">
        <v>1007</v>
      </c>
      <c r="B1965" s="8" t="s">
        <v>247</v>
      </c>
      <c r="C1965" s="8" t="s">
        <v>17</v>
      </c>
      <c r="D1965" s="8" t="s">
        <v>999</v>
      </c>
      <c r="I1965" s="8">
        <v>50</v>
      </c>
      <c r="J1965" s="20">
        <v>7.1</v>
      </c>
      <c r="L1965" s="8">
        <v>32.840000000000003</v>
      </c>
      <c r="N1965" s="20">
        <v>1.89</v>
      </c>
      <c r="U1965" s="8" t="s">
        <v>1030</v>
      </c>
      <c r="V1965" s="19" t="s">
        <v>996</v>
      </c>
      <c r="W1965" s="10">
        <v>1969</v>
      </c>
      <c r="X1965" s="10" t="s">
        <v>997</v>
      </c>
      <c r="AB1965" s="26" t="s">
        <v>998</v>
      </c>
    </row>
    <row r="1966" spans="1:28">
      <c r="A1966" s="8" t="s">
        <v>1007</v>
      </c>
      <c r="B1966" s="8" t="s">
        <v>247</v>
      </c>
      <c r="C1966" s="8" t="s">
        <v>17</v>
      </c>
      <c r="D1966" s="8" t="s">
        <v>999</v>
      </c>
      <c r="I1966" s="8">
        <v>60</v>
      </c>
      <c r="J1966" s="20">
        <v>6.32</v>
      </c>
      <c r="L1966" s="8">
        <v>33.18</v>
      </c>
      <c r="O1966" s="8">
        <v>-8.07</v>
      </c>
      <c r="U1966" s="8" t="s">
        <v>1030</v>
      </c>
      <c r="V1966" s="19" t="s">
        <v>996</v>
      </c>
      <c r="W1966" s="10">
        <v>1969</v>
      </c>
      <c r="X1966" s="10" t="s">
        <v>997</v>
      </c>
      <c r="AB1966" s="26" t="s">
        <v>998</v>
      </c>
    </row>
    <row r="1967" spans="1:28">
      <c r="A1967" s="8" t="s">
        <v>1007</v>
      </c>
      <c r="B1967" s="8" t="s">
        <v>247</v>
      </c>
      <c r="C1967" s="8" t="s">
        <v>17</v>
      </c>
      <c r="D1967" s="8" t="s">
        <v>999</v>
      </c>
      <c r="I1967" s="8">
        <v>70</v>
      </c>
      <c r="J1967" s="20">
        <v>6.28</v>
      </c>
      <c r="L1967" s="8">
        <v>33.270000000000003</v>
      </c>
      <c r="O1967" s="8">
        <v>-9.9499999999999993</v>
      </c>
      <c r="U1967" s="8" t="s">
        <v>1030</v>
      </c>
      <c r="V1967" s="19" t="s">
        <v>996</v>
      </c>
      <c r="W1967" s="10">
        <v>1969</v>
      </c>
      <c r="X1967" s="10" t="s">
        <v>997</v>
      </c>
      <c r="AB1967" s="26" t="s">
        <v>998</v>
      </c>
    </row>
    <row r="1968" spans="1:28">
      <c r="A1968" s="8" t="s">
        <v>1007</v>
      </c>
      <c r="B1968" s="8" t="s">
        <v>236</v>
      </c>
      <c r="C1968" s="8" t="s">
        <v>17</v>
      </c>
      <c r="D1968" s="8" t="s">
        <v>127</v>
      </c>
      <c r="I1968" s="8">
        <v>0</v>
      </c>
      <c r="J1968" s="20">
        <v>4</v>
      </c>
      <c r="L1968" s="8">
        <v>25.37</v>
      </c>
      <c r="N1968" s="20">
        <v>13.21</v>
      </c>
      <c r="U1968" s="8" t="s">
        <v>1030</v>
      </c>
      <c r="V1968" s="19" t="s">
        <v>996</v>
      </c>
      <c r="W1968" s="10">
        <v>1969</v>
      </c>
      <c r="X1968" s="10" t="s">
        <v>997</v>
      </c>
      <c r="AB1968" s="26" t="s">
        <v>998</v>
      </c>
    </row>
    <row r="1969" spans="1:28">
      <c r="A1969" s="8" t="s">
        <v>1007</v>
      </c>
      <c r="B1969" s="8" t="s">
        <v>236</v>
      </c>
      <c r="C1969" s="8" t="s">
        <v>17</v>
      </c>
      <c r="D1969" s="8" t="s">
        <v>127</v>
      </c>
      <c r="I1969" s="8">
        <v>5</v>
      </c>
      <c r="J1969" s="20">
        <v>3.82</v>
      </c>
      <c r="L1969" s="8">
        <v>27.25</v>
      </c>
      <c r="N1969" s="20">
        <v>13</v>
      </c>
      <c r="U1969" s="8" t="s">
        <v>1030</v>
      </c>
      <c r="V1969" s="19" t="s">
        <v>996</v>
      </c>
      <c r="W1969" s="10">
        <v>1969</v>
      </c>
      <c r="X1969" s="10" t="s">
        <v>997</v>
      </c>
      <c r="AB1969" s="26" t="s">
        <v>998</v>
      </c>
    </row>
    <row r="1970" spans="1:28">
      <c r="A1970" s="8" t="s">
        <v>1007</v>
      </c>
      <c r="B1970" s="8" t="s">
        <v>236</v>
      </c>
      <c r="C1970" s="8" t="s">
        <v>17</v>
      </c>
      <c r="D1970" s="8" t="s">
        <v>127</v>
      </c>
      <c r="I1970" s="8">
        <v>10</v>
      </c>
      <c r="J1970" s="20">
        <v>3.17</v>
      </c>
      <c r="L1970" s="8">
        <v>29.56</v>
      </c>
      <c r="N1970" s="20">
        <v>10.5</v>
      </c>
      <c r="U1970" s="8" t="s">
        <v>1030</v>
      </c>
      <c r="V1970" s="19" t="s">
        <v>996</v>
      </c>
      <c r="W1970" s="10">
        <v>1969</v>
      </c>
      <c r="X1970" s="10" t="s">
        <v>997</v>
      </c>
      <c r="AB1970" s="26" t="s">
        <v>998</v>
      </c>
    </row>
    <row r="1971" spans="1:28">
      <c r="A1971" s="8" t="s">
        <v>1007</v>
      </c>
      <c r="B1971" s="8" t="s">
        <v>236</v>
      </c>
      <c r="C1971" s="8" t="s">
        <v>17</v>
      </c>
      <c r="D1971" s="8" t="s">
        <v>127</v>
      </c>
      <c r="I1971" s="8">
        <v>20</v>
      </c>
      <c r="J1971" s="20">
        <v>5.51</v>
      </c>
      <c r="L1971" s="8">
        <v>31.24</v>
      </c>
      <c r="N1971" s="20">
        <v>3.42</v>
      </c>
      <c r="U1971" s="8" t="s">
        <v>1030</v>
      </c>
      <c r="V1971" s="19" t="s">
        <v>996</v>
      </c>
      <c r="W1971" s="10">
        <v>1969</v>
      </c>
      <c r="X1971" s="10" t="s">
        <v>997</v>
      </c>
      <c r="AB1971" s="26" t="s">
        <v>998</v>
      </c>
    </row>
    <row r="1972" spans="1:28">
      <c r="A1972" s="8" t="s">
        <v>1007</v>
      </c>
      <c r="B1972" s="8" t="s">
        <v>236</v>
      </c>
      <c r="C1972" s="8" t="s">
        <v>17</v>
      </c>
      <c r="D1972" s="8" t="s">
        <v>127</v>
      </c>
      <c r="I1972" s="8">
        <v>30</v>
      </c>
      <c r="J1972" s="20">
        <v>7.39</v>
      </c>
      <c r="L1972" s="8">
        <v>32.56</v>
      </c>
      <c r="N1972" s="20">
        <v>2.78</v>
      </c>
      <c r="U1972" s="8" t="s">
        <v>1030</v>
      </c>
      <c r="V1972" s="19" t="s">
        <v>996</v>
      </c>
      <c r="W1972" s="10">
        <v>1969</v>
      </c>
      <c r="X1972" s="10" t="s">
        <v>997</v>
      </c>
      <c r="AB1972" s="26" t="s">
        <v>998</v>
      </c>
    </row>
    <row r="1973" spans="1:28">
      <c r="A1973" s="8" t="s">
        <v>1007</v>
      </c>
      <c r="B1973" s="8" t="s">
        <v>236</v>
      </c>
      <c r="C1973" s="8" t="s">
        <v>17</v>
      </c>
      <c r="D1973" s="8" t="s">
        <v>127</v>
      </c>
      <c r="I1973" s="8">
        <v>50</v>
      </c>
      <c r="J1973" s="20">
        <v>7.14</v>
      </c>
      <c r="L1973" s="8">
        <v>32.909999999999997</v>
      </c>
      <c r="N1973" s="20">
        <v>3.77</v>
      </c>
      <c r="U1973" s="8" t="s">
        <v>1030</v>
      </c>
      <c r="V1973" s="19" t="s">
        <v>996</v>
      </c>
      <c r="W1973" s="10">
        <v>1969</v>
      </c>
      <c r="X1973" s="10" t="s">
        <v>997</v>
      </c>
      <c r="AB1973" s="26" t="s">
        <v>998</v>
      </c>
    </row>
    <row r="1974" spans="1:28">
      <c r="A1974" s="8" t="s">
        <v>1007</v>
      </c>
      <c r="B1974" s="8" t="s">
        <v>236</v>
      </c>
      <c r="C1974" s="8" t="s">
        <v>17</v>
      </c>
      <c r="D1974" s="8" t="s">
        <v>127</v>
      </c>
      <c r="I1974" s="8">
        <v>70</v>
      </c>
      <c r="J1974" s="20">
        <v>6.75</v>
      </c>
      <c r="L1974" s="8">
        <v>33.17</v>
      </c>
      <c r="N1974" s="20">
        <v>3.59</v>
      </c>
      <c r="U1974" s="8" t="s">
        <v>1030</v>
      </c>
      <c r="V1974" s="19" t="s">
        <v>996</v>
      </c>
      <c r="W1974" s="10">
        <v>1969</v>
      </c>
      <c r="X1974" s="10" t="s">
        <v>997</v>
      </c>
      <c r="AB1974" s="26" t="s">
        <v>998</v>
      </c>
    </row>
    <row r="1975" spans="1:28">
      <c r="A1975" s="8" t="s">
        <v>1007</v>
      </c>
      <c r="B1975" s="8" t="s">
        <v>236</v>
      </c>
      <c r="C1975" s="8" t="s">
        <v>17</v>
      </c>
      <c r="D1975" s="8" t="s">
        <v>127</v>
      </c>
      <c r="I1975" s="8">
        <v>100</v>
      </c>
      <c r="J1975" s="20">
        <v>6.16</v>
      </c>
      <c r="L1975" s="8">
        <v>33.619999999999997</v>
      </c>
      <c r="N1975" s="20">
        <v>0.42</v>
      </c>
      <c r="U1975" s="8" t="s">
        <v>1030</v>
      </c>
      <c r="V1975" s="19" t="s">
        <v>996</v>
      </c>
      <c r="W1975" s="10">
        <v>1969</v>
      </c>
      <c r="X1975" s="10" t="s">
        <v>997</v>
      </c>
      <c r="AB1975" s="26" t="s">
        <v>998</v>
      </c>
    </row>
    <row r="1976" spans="1:28">
      <c r="A1976" s="8" t="s">
        <v>1008</v>
      </c>
      <c r="B1976" s="8" t="s">
        <v>225</v>
      </c>
      <c r="C1976" s="8" t="s">
        <v>17</v>
      </c>
      <c r="D1976" s="8" t="s">
        <v>999</v>
      </c>
      <c r="I1976" s="8">
        <v>0</v>
      </c>
      <c r="J1976" s="20">
        <v>14.2</v>
      </c>
      <c r="L1976" s="8">
        <v>20.96</v>
      </c>
      <c r="N1976" s="20">
        <v>14.65</v>
      </c>
      <c r="U1976" s="8" t="s">
        <v>1030</v>
      </c>
      <c r="V1976" s="19" t="s">
        <v>996</v>
      </c>
      <c r="W1976" s="10">
        <v>1969</v>
      </c>
      <c r="X1976" s="10" t="s">
        <v>997</v>
      </c>
      <c r="AB1976" s="26" t="s">
        <v>998</v>
      </c>
    </row>
    <row r="1977" spans="1:28">
      <c r="A1977" s="8" t="s">
        <v>1008</v>
      </c>
      <c r="B1977" s="8" t="s">
        <v>225</v>
      </c>
      <c r="C1977" s="8" t="s">
        <v>17</v>
      </c>
      <c r="D1977" s="8" t="s">
        <v>999</v>
      </c>
      <c r="I1977" s="8">
        <v>5</v>
      </c>
      <c r="J1977" s="20">
        <v>9.2100000000000009</v>
      </c>
      <c r="L1977" s="8">
        <v>24.39</v>
      </c>
      <c r="N1977" s="20">
        <v>12.81</v>
      </c>
      <c r="U1977" s="8" t="s">
        <v>1030</v>
      </c>
      <c r="V1977" s="19" t="s">
        <v>996</v>
      </c>
      <c r="W1977" s="10">
        <v>1969</v>
      </c>
      <c r="X1977" s="10" t="s">
        <v>997</v>
      </c>
      <c r="AB1977" s="26" t="s">
        <v>998</v>
      </c>
    </row>
    <row r="1978" spans="1:28">
      <c r="A1978" s="8" t="s">
        <v>1008</v>
      </c>
      <c r="B1978" s="8" t="s">
        <v>225</v>
      </c>
      <c r="C1978" s="8" t="s">
        <v>17</v>
      </c>
      <c r="D1978" s="8" t="s">
        <v>999</v>
      </c>
      <c r="I1978" s="8">
        <v>10</v>
      </c>
      <c r="J1978" s="20">
        <v>6.08</v>
      </c>
      <c r="L1978" s="8">
        <v>26.38</v>
      </c>
      <c r="N1978" s="20">
        <v>11.29</v>
      </c>
      <c r="U1978" s="8" t="s">
        <v>1030</v>
      </c>
      <c r="V1978" s="19" t="s">
        <v>996</v>
      </c>
      <c r="W1978" s="10">
        <v>1969</v>
      </c>
      <c r="X1978" s="10" t="s">
        <v>997</v>
      </c>
      <c r="AB1978" s="26" t="s">
        <v>998</v>
      </c>
    </row>
    <row r="1979" spans="1:28">
      <c r="A1979" s="8" t="s">
        <v>1008</v>
      </c>
      <c r="B1979" s="8" t="s">
        <v>225</v>
      </c>
      <c r="C1979" s="8" t="s">
        <v>17</v>
      </c>
      <c r="D1979" s="8" t="s">
        <v>999</v>
      </c>
      <c r="I1979" s="8">
        <v>20</v>
      </c>
      <c r="J1979" s="20">
        <v>5.9</v>
      </c>
      <c r="L1979" s="8">
        <v>29.79</v>
      </c>
      <c r="N1979" s="20">
        <v>2.85</v>
      </c>
      <c r="U1979" s="8" t="s">
        <v>1030</v>
      </c>
      <c r="V1979" s="19" t="s">
        <v>996</v>
      </c>
      <c r="W1979" s="10">
        <v>1969</v>
      </c>
      <c r="X1979" s="10" t="s">
        <v>997</v>
      </c>
      <c r="AB1979" s="26" t="s">
        <v>998</v>
      </c>
    </row>
    <row r="1980" spans="1:28">
      <c r="A1980" s="8" t="s">
        <v>1008</v>
      </c>
      <c r="B1980" s="8" t="s">
        <v>225</v>
      </c>
      <c r="C1980" s="8" t="s">
        <v>17</v>
      </c>
      <c r="D1980" s="8" t="s">
        <v>999</v>
      </c>
      <c r="I1980" s="8">
        <v>30</v>
      </c>
      <c r="J1980" s="20">
        <v>7.26</v>
      </c>
      <c r="L1980" s="8">
        <v>32.54</v>
      </c>
      <c r="N1980" s="20">
        <v>2.69</v>
      </c>
      <c r="U1980" s="8" t="s">
        <v>1030</v>
      </c>
      <c r="V1980" s="19" t="s">
        <v>996</v>
      </c>
      <c r="W1980" s="10">
        <v>1969</v>
      </c>
      <c r="X1980" s="10" t="s">
        <v>997</v>
      </c>
      <c r="AB1980" s="26" t="s">
        <v>998</v>
      </c>
    </row>
    <row r="1981" spans="1:28">
      <c r="A1981" s="8" t="s">
        <v>1008</v>
      </c>
      <c r="B1981" s="8" t="s">
        <v>225</v>
      </c>
      <c r="C1981" s="8" t="s">
        <v>17</v>
      </c>
      <c r="D1981" s="8" t="s">
        <v>999</v>
      </c>
      <c r="I1981" s="8">
        <v>40</v>
      </c>
      <c r="J1981" s="20">
        <v>7.14</v>
      </c>
      <c r="L1981" s="8">
        <v>32.81</v>
      </c>
      <c r="N1981" s="20">
        <v>2.5</v>
      </c>
      <c r="U1981" s="8" t="s">
        <v>1030</v>
      </c>
      <c r="V1981" s="19" t="s">
        <v>996</v>
      </c>
      <c r="W1981" s="10">
        <v>1969</v>
      </c>
      <c r="X1981" s="10" t="s">
        <v>997</v>
      </c>
      <c r="AB1981" s="26" t="s">
        <v>998</v>
      </c>
    </row>
    <row r="1982" spans="1:28">
      <c r="A1982" s="8" t="s">
        <v>1008</v>
      </c>
      <c r="B1982" s="8" t="s">
        <v>225</v>
      </c>
      <c r="C1982" s="8" t="s">
        <v>17</v>
      </c>
      <c r="D1982" s="8" t="s">
        <v>999</v>
      </c>
      <c r="I1982" s="8">
        <v>50</v>
      </c>
      <c r="J1982" s="20">
        <v>7.03</v>
      </c>
      <c r="L1982" s="8">
        <v>32.85</v>
      </c>
      <c r="N1982" s="20">
        <v>1.57</v>
      </c>
      <c r="U1982" s="8" t="s">
        <v>1030</v>
      </c>
      <c r="V1982" s="19" t="s">
        <v>996</v>
      </c>
      <c r="W1982" s="10">
        <v>1969</v>
      </c>
      <c r="X1982" s="10" t="s">
        <v>997</v>
      </c>
      <c r="AB1982" s="26" t="s">
        <v>998</v>
      </c>
    </row>
    <row r="1983" spans="1:28">
      <c r="A1983" s="8" t="s">
        <v>1008</v>
      </c>
      <c r="B1983" s="8" t="s">
        <v>225</v>
      </c>
      <c r="C1983" s="8" t="s">
        <v>17</v>
      </c>
      <c r="D1983" s="8" t="s">
        <v>999</v>
      </c>
      <c r="I1983" s="8">
        <v>70</v>
      </c>
      <c r="J1983" s="20">
        <v>6.32</v>
      </c>
      <c r="L1983" s="8">
        <v>33.4</v>
      </c>
      <c r="O1983" s="8">
        <v>-9.5399999999999991</v>
      </c>
      <c r="U1983" s="8" t="s">
        <v>1030</v>
      </c>
      <c r="V1983" s="19" t="s">
        <v>996</v>
      </c>
      <c r="W1983" s="10">
        <v>1969</v>
      </c>
      <c r="X1983" s="10" t="s">
        <v>997</v>
      </c>
      <c r="AB1983" s="26" t="s">
        <v>998</v>
      </c>
    </row>
    <row r="1984" spans="1:28">
      <c r="A1984" s="8" t="s">
        <v>1008</v>
      </c>
      <c r="B1984" s="8" t="s">
        <v>236</v>
      </c>
      <c r="C1984" s="8" t="s">
        <v>17</v>
      </c>
      <c r="D1984" s="8" t="s">
        <v>127</v>
      </c>
      <c r="I1984" s="8">
        <v>0</v>
      </c>
      <c r="J1984" s="20">
        <v>13.3</v>
      </c>
      <c r="L1984" s="8">
        <v>22.21</v>
      </c>
      <c r="N1984" s="20">
        <v>15.4</v>
      </c>
      <c r="U1984" s="8" t="s">
        <v>1030</v>
      </c>
      <c r="V1984" s="19" t="s">
        <v>996</v>
      </c>
      <c r="W1984" s="10">
        <v>1969</v>
      </c>
      <c r="X1984" s="10" t="s">
        <v>997</v>
      </c>
      <c r="AB1984" s="26" t="s">
        <v>998</v>
      </c>
    </row>
    <row r="1985" spans="1:28">
      <c r="A1985" s="8" t="s">
        <v>1008</v>
      </c>
      <c r="B1985" s="8" t="s">
        <v>236</v>
      </c>
      <c r="C1985" s="8" t="s">
        <v>17</v>
      </c>
      <c r="D1985" s="8" t="s">
        <v>127</v>
      </c>
      <c r="I1985" s="8">
        <v>5</v>
      </c>
      <c r="J1985" s="20">
        <v>8.85</v>
      </c>
      <c r="L1985" s="8">
        <v>24.72</v>
      </c>
      <c r="N1985" s="20">
        <v>13.19</v>
      </c>
      <c r="U1985" s="8" t="s">
        <v>1030</v>
      </c>
      <c r="V1985" s="19" t="s">
        <v>996</v>
      </c>
      <c r="W1985" s="10">
        <v>1969</v>
      </c>
      <c r="X1985" s="10" t="s">
        <v>997</v>
      </c>
      <c r="AB1985" s="26" t="s">
        <v>998</v>
      </c>
    </row>
    <row r="1986" spans="1:28">
      <c r="A1986" s="8" t="s">
        <v>1008</v>
      </c>
      <c r="B1986" s="8" t="s">
        <v>236</v>
      </c>
      <c r="C1986" s="8" t="s">
        <v>17</v>
      </c>
      <c r="D1986" s="8" t="s">
        <v>127</v>
      </c>
      <c r="I1986" s="8">
        <v>10</v>
      </c>
      <c r="J1986" s="20">
        <v>6.04</v>
      </c>
      <c r="L1986" s="8">
        <v>26.33</v>
      </c>
      <c r="N1986" s="20">
        <v>10.69</v>
      </c>
      <c r="U1986" s="8" t="s">
        <v>1030</v>
      </c>
      <c r="V1986" s="19" t="s">
        <v>996</v>
      </c>
      <c r="W1986" s="10">
        <v>1969</v>
      </c>
      <c r="X1986" s="10" t="s">
        <v>997</v>
      </c>
      <c r="AB1986" s="26" t="s">
        <v>998</v>
      </c>
    </row>
    <row r="1987" spans="1:28">
      <c r="A1987" s="8" t="s">
        <v>1008</v>
      </c>
      <c r="B1987" s="8" t="s">
        <v>236</v>
      </c>
      <c r="C1987" s="8" t="s">
        <v>17</v>
      </c>
      <c r="D1987" s="8" t="s">
        <v>127</v>
      </c>
      <c r="I1987" s="8">
        <v>20</v>
      </c>
      <c r="J1987" s="20">
        <v>6.31</v>
      </c>
      <c r="L1987" s="8">
        <v>31.68</v>
      </c>
      <c r="N1987" s="20">
        <v>2.95</v>
      </c>
      <c r="U1987" s="8" t="s">
        <v>1030</v>
      </c>
      <c r="V1987" s="19" t="s">
        <v>996</v>
      </c>
      <c r="W1987" s="10">
        <v>1969</v>
      </c>
      <c r="X1987" s="10" t="s">
        <v>997</v>
      </c>
      <c r="AB1987" s="26" t="s">
        <v>998</v>
      </c>
    </row>
    <row r="1988" spans="1:28">
      <c r="A1988" s="8" t="s">
        <v>1008</v>
      </c>
      <c r="B1988" s="8" t="s">
        <v>236</v>
      </c>
      <c r="C1988" s="8" t="s">
        <v>17</v>
      </c>
      <c r="D1988" s="8" t="s">
        <v>127</v>
      </c>
      <c r="I1988" s="8">
        <v>30</v>
      </c>
      <c r="J1988" s="20">
        <v>7.37</v>
      </c>
      <c r="L1988" s="8">
        <v>32.56</v>
      </c>
      <c r="N1988" s="20">
        <v>3.13</v>
      </c>
      <c r="U1988" s="8" t="s">
        <v>1030</v>
      </c>
      <c r="V1988" s="19" t="s">
        <v>996</v>
      </c>
      <c r="W1988" s="10">
        <v>1969</v>
      </c>
      <c r="X1988" s="10" t="s">
        <v>997</v>
      </c>
      <c r="AB1988" s="26" t="s">
        <v>998</v>
      </c>
    </row>
    <row r="1989" spans="1:28">
      <c r="A1989" s="8" t="s">
        <v>1008</v>
      </c>
      <c r="B1989" s="8" t="s">
        <v>236</v>
      </c>
      <c r="C1989" s="8" t="s">
        <v>17</v>
      </c>
      <c r="D1989" s="8" t="s">
        <v>127</v>
      </c>
      <c r="I1989" s="8">
        <v>50</v>
      </c>
      <c r="J1989" s="20">
        <v>6.8</v>
      </c>
      <c r="L1989" s="8">
        <v>32.81</v>
      </c>
      <c r="N1989" s="20">
        <v>4.16</v>
      </c>
      <c r="U1989" s="8" t="s">
        <v>1030</v>
      </c>
      <c r="V1989" s="19" t="s">
        <v>996</v>
      </c>
      <c r="W1989" s="10">
        <v>1969</v>
      </c>
      <c r="X1989" s="10" t="s">
        <v>997</v>
      </c>
      <c r="AB1989" s="26" t="s">
        <v>998</v>
      </c>
    </row>
    <row r="1990" spans="1:28">
      <c r="A1990" s="8" t="s">
        <v>1008</v>
      </c>
      <c r="B1990" s="8" t="s">
        <v>236</v>
      </c>
      <c r="C1990" s="8" t="s">
        <v>17</v>
      </c>
      <c r="D1990" s="8" t="s">
        <v>127</v>
      </c>
      <c r="I1990" s="8">
        <v>70</v>
      </c>
      <c r="J1990" s="20">
        <v>6.27</v>
      </c>
      <c r="L1990" s="8">
        <v>33.270000000000003</v>
      </c>
      <c r="N1990" s="20">
        <v>0.44</v>
      </c>
      <c r="U1990" s="8" t="s">
        <v>1030</v>
      </c>
      <c r="V1990" s="19" t="s">
        <v>996</v>
      </c>
      <c r="W1990" s="10">
        <v>1969</v>
      </c>
      <c r="X1990" s="10" t="s">
        <v>997</v>
      </c>
      <c r="AB1990" s="26" t="s">
        <v>998</v>
      </c>
    </row>
    <row r="1991" spans="1:28">
      <c r="A1991" s="8" t="s">
        <v>1008</v>
      </c>
      <c r="B1991" s="8" t="s">
        <v>236</v>
      </c>
      <c r="C1991" s="8" t="s">
        <v>17</v>
      </c>
      <c r="D1991" s="8" t="s">
        <v>127</v>
      </c>
      <c r="I1991" s="8">
        <v>90</v>
      </c>
      <c r="J1991" s="20">
        <v>6.16</v>
      </c>
      <c r="L1991" s="8">
        <v>33.619999999999997</v>
      </c>
      <c r="N1991" s="20">
        <v>0.44</v>
      </c>
      <c r="U1991" s="8" t="s">
        <v>1030</v>
      </c>
      <c r="V1991" s="19" t="s">
        <v>996</v>
      </c>
      <c r="W1991" s="10">
        <v>1969</v>
      </c>
      <c r="X1991" s="10" t="s">
        <v>997</v>
      </c>
      <c r="AB1991" s="26" t="s">
        <v>998</v>
      </c>
    </row>
    <row r="1992" spans="1:28">
      <c r="A1992" s="8" t="s">
        <v>1009</v>
      </c>
      <c r="B1992" s="8" t="s">
        <v>472</v>
      </c>
      <c r="C1992" s="8" t="s">
        <v>17</v>
      </c>
      <c r="D1992" s="8" t="s">
        <v>999</v>
      </c>
      <c r="I1992" s="8">
        <v>0</v>
      </c>
      <c r="J1992" s="20">
        <v>18.5</v>
      </c>
      <c r="L1992" s="8">
        <v>18.100000000000001</v>
      </c>
      <c r="N1992" s="20">
        <v>8.52</v>
      </c>
      <c r="U1992" s="8" t="s">
        <v>1030</v>
      </c>
      <c r="V1992" s="19" t="s">
        <v>996</v>
      </c>
      <c r="W1992" s="10">
        <v>1969</v>
      </c>
      <c r="X1992" s="10" t="s">
        <v>997</v>
      </c>
      <c r="AB1992" s="26" t="s">
        <v>998</v>
      </c>
    </row>
    <row r="1993" spans="1:28">
      <c r="A1993" s="8" t="s">
        <v>1009</v>
      </c>
      <c r="B1993" s="8" t="s">
        <v>472</v>
      </c>
      <c r="C1993" s="8" t="s">
        <v>17</v>
      </c>
      <c r="D1993" s="8" t="s">
        <v>999</v>
      </c>
      <c r="I1993" s="8">
        <v>5</v>
      </c>
      <c r="J1993" s="20">
        <v>18.73</v>
      </c>
      <c r="L1993" s="8">
        <v>18.05</v>
      </c>
      <c r="N1993" s="20">
        <v>8.42</v>
      </c>
      <c r="U1993" s="8" t="s">
        <v>1030</v>
      </c>
      <c r="V1993" s="19" t="s">
        <v>996</v>
      </c>
      <c r="W1993" s="10">
        <v>1969</v>
      </c>
      <c r="X1993" s="10" t="s">
        <v>997</v>
      </c>
      <c r="AB1993" s="26" t="s">
        <v>998</v>
      </c>
    </row>
    <row r="1994" spans="1:28">
      <c r="A1994" s="8" t="s">
        <v>1009</v>
      </c>
      <c r="B1994" s="8" t="s">
        <v>472</v>
      </c>
      <c r="C1994" s="8" t="s">
        <v>17</v>
      </c>
      <c r="D1994" s="8" t="s">
        <v>999</v>
      </c>
      <c r="I1994" s="8">
        <v>10</v>
      </c>
      <c r="J1994" s="20">
        <v>18.97</v>
      </c>
      <c r="L1994" s="8">
        <v>18.600000000000001</v>
      </c>
      <c r="N1994" s="20">
        <v>7.78</v>
      </c>
      <c r="U1994" s="8" t="s">
        <v>1030</v>
      </c>
      <c r="V1994" s="19" t="s">
        <v>996</v>
      </c>
      <c r="W1994" s="10">
        <v>1969</v>
      </c>
      <c r="X1994" s="10" t="s">
        <v>997</v>
      </c>
      <c r="AB1994" s="26" t="s">
        <v>998</v>
      </c>
    </row>
    <row r="1995" spans="1:28">
      <c r="A1995" s="8" t="s">
        <v>1009</v>
      </c>
      <c r="B1995" s="8" t="s">
        <v>472</v>
      </c>
      <c r="C1995" s="8" t="s">
        <v>17</v>
      </c>
      <c r="D1995" s="8" t="s">
        <v>999</v>
      </c>
      <c r="I1995" s="8">
        <v>20</v>
      </c>
      <c r="J1995" s="20">
        <v>5.9</v>
      </c>
      <c r="L1995" s="8">
        <v>30.52</v>
      </c>
      <c r="N1995" s="20">
        <v>3.03</v>
      </c>
      <c r="U1995" s="8" t="s">
        <v>1030</v>
      </c>
      <c r="V1995" s="19" t="s">
        <v>996</v>
      </c>
      <c r="W1995" s="10">
        <v>1969</v>
      </c>
      <c r="X1995" s="10" t="s">
        <v>997</v>
      </c>
      <c r="AB1995" s="26" t="s">
        <v>998</v>
      </c>
    </row>
    <row r="1996" spans="1:28">
      <c r="A1996" s="8" t="s">
        <v>1009</v>
      </c>
      <c r="B1996" s="8" t="s">
        <v>472</v>
      </c>
      <c r="C1996" s="8" t="s">
        <v>17</v>
      </c>
      <c r="D1996" s="8" t="s">
        <v>999</v>
      </c>
      <c r="I1996" s="8">
        <v>30</v>
      </c>
      <c r="J1996" s="20">
        <v>6.64</v>
      </c>
      <c r="L1996" s="8">
        <v>32.33</v>
      </c>
      <c r="N1996" s="20">
        <v>2.11</v>
      </c>
      <c r="U1996" s="8" t="s">
        <v>1030</v>
      </c>
      <c r="V1996" s="19" t="s">
        <v>996</v>
      </c>
      <c r="W1996" s="10">
        <v>1969</v>
      </c>
      <c r="X1996" s="10" t="s">
        <v>997</v>
      </c>
      <c r="AB1996" s="26" t="s">
        <v>998</v>
      </c>
    </row>
    <row r="1997" spans="1:28">
      <c r="A1997" s="8" t="s">
        <v>1009</v>
      </c>
      <c r="B1997" s="8" t="s">
        <v>472</v>
      </c>
      <c r="C1997" s="8" t="s">
        <v>17</v>
      </c>
      <c r="D1997" s="8" t="s">
        <v>999</v>
      </c>
      <c r="I1997" s="8">
        <v>40</v>
      </c>
      <c r="J1997" s="20">
        <v>7.02</v>
      </c>
      <c r="L1997" s="8">
        <v>32.86</v>
      </c>
      <c r="N1997" s="20">
        <v>1.32</v>
      </c>
      <c r="U1997" s="8" t="s">
        <v>1030</v>
      </c>
      <c r="V1997" s="19" t="s">
        <v>996</v>
      </c>
      <c r="W1997" s="10">
        <v>1969</v>
      </c>
      <c r="X1997" s="10" t="s">
        <v>997</v>
      </c>
      <c r="AB1997" s="26" t="s">
        <v>998</v>
      </c>
    </row>
    <row r="1998" spans="1:28">
      <c r="A1998" s="8" t="s">
        <v>1009</v>
      </c>
      <c r="B1998" s="8" t="s">
        <v>472</v>
      </c>
      <c r="C1998" s="8" t="s">
        <v>17</v>
      </c>
      <c r="D1998" s="8" t="s">
        <v>999</v>
      </c>
      <c r="I1998" s="8">
        <v>50</v>
      </c>
      <c r="J1998" s="20">
        <v>7</v>
      </c>
      <c r="L1998" s="8">
        <v>33.01</v>
      </c>
      <c r="N1998" s="20">
        <v>0.04</v>
      </c>
      <c r="U1998" s="8" t="s">
        <v>1030</v>
      </c>
      <c r="V1998" s="19" t="s">
        <v>996</v>
      </c>
      <c r="W1998" s="10">
        <v>1969</v>
      </c>
      <c r="X1998" s="10" t="s">
        <v>997</v>
      </c>
      <c r="AB1998" s="26" t="s">
        <v>998</v>
      </c>
    </row>
    <row r="1999" spans="1:28">
      <c r="A1999" s="8" t="s">
        <v>1009</v>
      </c>
      <c r="B1999" s="8" t="s">
        <v>472</v>
      </c>
      <c r="C1999" s="8" t="s">
        <v>17</v>
      </c>
      <c r="D1999" s="8" t="s">
        <v>999</v>
      </c>
      <c r="I1999" s="8">
        <v>60</v>
      </c>
      <c r="J1999" s="20">
        <v>6.59</v>
      </c>
      <c r="L1999" s="8">
        <v>33.24</v>
      </c>
      <c r="O1999" s="8">
        <v>7.75</v>
      </c>
      <c r="U1999" s="8" t="s">
        <v>1030</v>
      </c>
      <c r="V1999" s="19" t="s">
        <v>996</v>
      </c>
      <c r="W1999" s="10">
        <v>1969</v>
      </c>
      <c r="X1999" s="10" t="s">
        <v>997</v>
      </c>
      <c r="AB1999" s="26" t="s">
        <v>998</v>
      </c>
    </row>
    <row r="2000" spans="1:28">
      <c r="A2000" s="8" t="s">
        <v>1009</v>
      </c>
      <c r="B2000" s="8" t="s">
        <v>472</v>
      </c>
      <c r="C2000" s="8" t="s">
        <v>17</v>
      </c>
      <c r="D2000" s="8" t="s">
        <v>999</v>
      </c>
      <c r="I2000" s="8">
        <v>70</v>
      </c>
      <c r="J2000" s="20">
        <v>6.51</v>
      </c>
      <c r="L2000" s="8">
        <v>33.31</v>
      </c>
      <c r="O2000" s="8">
        <v>9.98</v>
      </c>
      <c r="U2000" s="8" t="s">
        <v>1030</v>
      </c>
      <c r="V2000" s="19" t="s">
        <v>996</v>
      </c>
      <c r="W2000" s="10">
        <v>1969</v>
      </c>
      <c r="X2000" s="10" t="s">
        <v>997</v>
      </c>
      <c r="AB2000" s="26" t="s">
        <v>998</v>
      </c>
    </row>
    <row r="2001" spans="1:28">
      <c r="A2001" s="8" t="s">
        <v>1009</v>
      </c>
      <c r="B2001" s="8" t="s">
        <v>959</v>
      </c>
      <c r="C2001" s="8" t="s">
        <v>17</v>
      </c>
      <c r="D2001" s="8" t="s">
        <v>127</v>
      </c>
      <c r="I2001" s="8">
        <v>0</v>
      </c>
      <c r="J2001" s="20">
        <v>18.5</v>
      </c>
      <c r="L2001" s="8">
        <v>18.7</v>
      </c>
      <c r="N2001" s="20">
        <v>7.97</v>
      </c>
      <c r="U2001" s="8" t="s">
        <v>1030</v>
      </c>
      <c r="V2001" s="19" t="s">
        <v>996</v>
      </c>
      <c r="W2001" s="10">
        <v>1969</v>
      </c>
      <c r="X2001" s="10" t="s">
        <v>997</v>
      </c>
      <c r="AB2001" s="26" t="s">
        <v>998</v>
      </c>
    </row>
    <row r="2002" spans="1:28">
      <c r="A2002" s="8" t="s">
        <v>1009</v>
      </c>
      <c r="B2002" s="8" t="s">
        <v>959</v>
      </c>
      <c r="C2002" s="8" t="s">
        <v>17</v>
      </c>
      <c r="D2002" s="8" t="s">
        <v>127</v>
      </c>
      <c r="I2002" s="8">
        <v>5</v>
      </c>
      <c r="J2002" s="20">
        <v>19.05</v>
      </c>
      <c r="L2002" s="8">
        <v>18.649999999999999</v>
      </c>
      <c r="N2002" s="20">
        <v>8.09</v>
      </c>
      <c r="U2002" s="8" t="s">
        <v>1030</v>
      </c>
      <c r="V2002" s="19" t="s">
        <v>996</v>
      </c>
      <c r="W2002" s="10">
        <v>1969</v>
      </c>
      <c r="X2002" s="10" t="s">
        <v>997</v>
      </c>
      <c r="AB2002" s="26" t="s">
        <v>998</v>
      </c>
    </row>
    <row r="2003" spans="1:28">
      <c r="A2003" s="8" t="s">
        <v>1009</v>
      </c>
      <c r="B2003" s="8" t="s">
        <v>959</v>
      </c>
      <c r="C2003" s="8" t="s">
        <v>17</v>
      </c>
      <c r="D2003" s="8" t="s">
        <v>127</v>
      </c>
      <c r="I2003" s="8">
        <v>10</v>
      </c>
      <c r="J2003" s="20">
        <v>19.079999999999998</v>
      </c>
      <c r="L2003" s="8">
        <v>18.7</v>
      </c>
      <c r="N2003" s="20">
        <v>8.01</v>
      </c>
      <c r="U2003" s="8" t="s">
        <v>1030</v>
      </c>
      <c r="V2003" s="19" t="s">
        <v>996</v>
      </c>
      <c r="W2003" s="10">
        <v>1969</v>
      </c>
      <c r="X2003" s="10" t="s">
        <v>997</v>
      </c>
      <c r="AB2003" s="26" t="s">
        <v>998</v>
      </c>
    </row>
    <row r="2004" spans="1:28">
      <c r="A2004" s="8" t="s">
        <v>1009</v>
      </c>
      <c r="B2004" s="8" t="s">
        <v>959</v>
      </c>
      <c r="C2004" s="8" t="s">
        <v>17</v>
      </c>
      <c r="D2004" s="8" t="s">
        <v>127</v>
      </c>
      <c r="I2004" s="8">
        <v>20</v>
      </c>
      <c r="J2004" s="20">
        <v>5.75</v>
      </c>
      <c r="L2004" s="8">
        <v>30.72</v>
      </c>
      <c r="N2004" s="20">
        <v>3.2</v>
      </c>
      <c r="U2004" s="8" t="s">
        <v>1030</v>
      </c>
      <c r="V2004" s="19" t="s">
        <v>996</v>
      </c>
      <c r="W2004" s="10">
        <v>1969</v>
      </c>
      <c r="X2004" s="10" t="s">
        <v>997</v>
      </c>
      <c r="AB2004" s="26" t="s">
        <v>998</v>
      </c>
    </row>
    <row r="2005" spans="1:28">
      <c r="A2005" s="8" t="s">
        <v>1009</v>
      </c>
      <c r="B2005" s="8" t="s">
        <v>959</v>
      </c>
      <c r="C2005" s="8" t="s">
        <v>17</v>
      </c>
      <c r="D2005" s="8" t="s">
        <v>127</v>
      </c>
      <c r="I2005" s="8">
        <v>30</v>
      </c>
      <c r="J2005" s="20">
        <v>6.82</v>
      </c>
      <c r="L2005" s="8">
        <v>32.380000000000003</v>
      </c>
      <c r="N2005" s="20">
        <v>1.92</v>
      </c>
      <c r="U2005" s="8" t="s">
        <v>1030</v>
      </c>
      <c r="V2005" s="19" t="s">
        <v>996</v>
      </c>
      <c r="W2005" s="10">
        <v>1969</v>
      </c>
      <c r="X2005" s="10" t="s">
        <v>997</v>
      </c>
      <c r="AB2005" s="26" t="s">
        <v>998</v>
      </c>
    </row>
    <row r="2006" spans="1:28">
      <c r="A2006" s="8" t="s">
        <v>1009</v>
      </c>
      <c r="B2006" s="8" t="s">
        <v>959</v>
      </c>
      <c r="C2006" s="8" t="s">
        <v>17</v>
      </c>
      <c r="D2006" s="8" t="s">
        <v>127</v>
      </c>
      <c r="I2006" s="8">
        <v>50</v>
      </c>
      <c r="J2006" s="20">
        <v>7.01</v>
      </c>
      <c r="L2006" s="8">
        <v>33.03</v>
      </c>
      <c r="N2006" s="20">
        <v>3.17</v>
      </c>
      <c r="U2006" s="8" t="s">
        <v>1030</v>
      </c>
      <c r="V2006" s="19" t="s">
        <v>996</v>
      </c>
      <c r="W2006" s="10">
        <v>1969</v>
      </c>
      <c r="X2006" s="10" t="s">
        <v>997</v>
      </c>
      <c r="AB2006" s="26" t="s">
        <v>998</v>
      </c>
    </row>
    <row r="2007" spans="1:28">
      <c r="A2007" s="8" t="s">
        <v>1009</v>
      </c>
      <c r="B2007" s="8" t="s">
        <v>959</v>
      </c>
      <c r="C2007" s="8" t="s">
        <v>17</v>
      </c>
      <c r="D2007" s="8" t="s">
        <v>127</v>
      </c>
      <c r="I2007" s="8">
        <v>70</v>
      </c>
      <c r="J2007" s="20">
        <v>6.44</v>
      </c>
      <c r="L2007" s="8">
        <v>33.409999999999997</v>
      </c>
      <c r="N2007" s="20">
        <v>0.95</v>
      </c>
      <c r="U2007" s="8" t="s">
        <v>1030</v>
      </c>
      <c r="V2007" s="19" t="s">
        <v>996</v>
      </c>
      <c r="W2007" s="10">
        <v>1969</v>
      </c>
      <c r="X2007" s="10" t="s">
        <v>997</v>
      </c>
      <c r="AB2007" s="26" t="s">
        <v>998</v>
      </c>
    </row>
    <row r="2008" spans="1:28">
      <c r="A2008" s="8" t="s">
        <v>1009</v>
      </c>
      <c r="B2008" s="8" t="s">
        <v>959</v>
      </c>
      <c r="C2008" s="8" t="s">
        <v>17</v>
      </c>
      <c r="D2008" s="8" t="s">
        <v>127</v>
      </c>
      <c r="I2008" s="8">
        <v>90</v>
      </c>
      <c r="J2008" s="20">
        <v>6.2</v>
      </c>
      <c r="L2008" s="8">
        <v>33.65</v>
      </c>
      <c r="N2008" s="20">
        <v>0.08</v>
      </c>
      <c r="U2008" s="8" t="s">
        <v>1030</v>
      </c>
      <c r="V2008" s="19" t="s">
        <v>996</v>
      </c>
      <c r="W2008" s="10">
        <v>1969</v>
      </c>
      <c r="X2008" s="10" t="s">
        <v>997</v>
      </c>
      <c r="AB2008" s="26" t="s">
        <v>998</v>
      </c>
    </row>
    <row r="2009" spans="1:28">
      <c r="A2009" s="8" t="s">
        <v>1009</v>
      </c>
      <c r="B2009" s="8" t="s">
        <v>959</v>
      </c>
      <c r="C2009" s="8" t="s">
        <v>17</v>
      </c>
      <c r="D2009" s="8" t="s">
        <v>127</v>
      </c>
      <c r="I2009" s="8">
        <v>100</v>
      </c>
      <c r="J2009" s="20">
        <v>6.2</v>
      </c>
      <c r="L2009" s="8">
        <v>33.659999999999997</v>
      </c>
      <c r="O2009" s="8">
        <v>-0.39</v>
      </c>
      <c r="U2009" s="8" t="s">
        <v>1030</v>
      </c>
      <c r="V2009" s="19" t="s">
        <v>996</v>
      </c>
      <c r="W2009" s="10">
        <v>1969</v>
      </c>
      <c r="X2009" s="10" t="s">
        <v>997</v>
      </c>
      <c r="AB2009" s="26" t="s">
        <v>998</v>
      </c>
    </row>
    <row r="2010" spans="1:28">
      <c r="A2010" s="8" t="s">
        <v>1010</v>
      </c>
      <c r="B2010" s="8" t="s">
        <v>299</v>
      </c>
      <c r="C2010" s="8" t="s">
        <v>17</v>
      </c>
      <c r="D2010" s="8" t="s">
        <v>999</v>
      </c>
      <c r="I2010" s="8">
        <v>0</v>
      </c>
      <c r="J2010" s="20">
        <v>20.5</v>
      </c>
      <c r="L2010" s="8">
        <v>21.44</v>
      </c>
      <c r="N2010" s="20">
        <v>8.7899999999999991</v>
      </c>
      <c r="U2010" s="8" t="s">
        <v>1030</v>
      </c>
      <c r="V2010" s="19" t="s">
        <v>996</v>
      </c>
      <c r="W2010" s="10">
        <v>1969</v>
      </c>
      <c r="X2010" s="10" t="s">
        <v>997</v>
      </c>
      <c r="AB2010" s="26" t="s">
        <v>998</v>
      </c>
    </row>
    <row r="2011" spans="1:28">
      <c r="A2011" s="8" t="s">
        <v>1010</v>
      </c>
      <c r="B2011" s="8" t="s">
        <v>299</v>
      </c>
      <c r="C2011" s="8" t="s">
        <v>17</v>
      </c>
      <c r="D2011" s="8" t="s">
        <v>999</v>
      </c>
      <c r="I2011" s="8">
        <v>5</v>
      </c>
      <c r="J2011" s="20">
        <v>20.3</v>
      </c>
      <c r="L2011" s="8">
        <v>21.53</v>
      </c>
      <c r="N2011" s="20">
        <v>8.48</v>
      </c>
      <c r="U2011" s="8" t="s">
        <v>1030</v>
      </c>
      <c r="V2011" s="19" t="s">
        <v>996</v>
      </c>
      <c r="W2011" s="10">
        <v>1969</v>
      </c>
      <c r="X2011" s="10" t="s">
        <v>997</v>
      </c>
      <c r="AB2011" s="26" t="s">
        <v>998</v>
      </c>
    </row>
    <row r="2012" spans="1:28">
      <c r="A2012" s="8" t="s">
        <v>1010</v>
      </c>
      <c r="B2012" s="8" t="s">
        <v>299</v>
      </c>
      <c r="C2012" s="8" t="s">
        <v>17</v>
      </c>
      <c r="D2012" s="8" t="s">
        <v>999</v>
      </c>
      <c r="I2012" s="8">
        <v>10</v>
      </c>
      <c r="J2012" s="20">
        <v>14.74</v>
      </c>
      <c r="L2012" s="8">
        <v>23.97</v>
      </c>
      <c r="N2012" s="20">
        <v>4.2</v>
      </c>
      <c r="U2012" s="8" t="s">
        <v>1030</v>
      </c>
      <c r="V2012" s="19" t="s">
        <v>996</v>
      </c>
      <c r="W2012" s="10">
        <v>1969</v>
      </c>
      <c r="X2012" s="10" t="s">
        <v>997</v>
      </c>
      <c r="AB2012" s="26" t="s">
        <v>998</v>
      </c>
    </row>
    <row r="2013" spans="1:28">
      <c r="A2013" s="8" t="s">
        <v>1010</v>
      </c>
      <c r="B2013" s="8" t="s">
        <v>299</v>
      </c>
      <c r="C2013" s="8" t="s">
        <v>17</v>
      </c>
      <c r="D2013" s="8" t="s">
        <v>999</v>
      </c>
      <c r="I2013" s="8">
        <v>20</v>
      </c>
      <c r="J2013" s="20">
        <v>6.85</v>
      </c>
      <c r="L2013" s="8">
        <v>30.2</v>
      </c>
      <c r="N2013" s="20">
        <v>3.04</v>
      </c>
      <c r="U2013" s="8" t="s">
        <v>1030</v>
      </c>
      <c r="V2013" s="19" t="s">
        <v>996</v>
      </c>
      <c r="W2013" s="10">
        <v>1969</v>
      </c>
      <c r="X2013" s="10" t="s">
        <v>997</v>
      </c>
      <c r="AB2013" s="26" t="s">
        <v>998</v>
      </c>
    </row>
    <row r="2014" spans="1:28">
      <c r="A2014" s="8" t="s">
        <v>1010</v>
      </c>
      <c r="B2014" s="8" t="s">
        <v>299</v>
      </c>
      <c r="C2014" s="8" t="s">
        <v>17</v>
      </c>
      <c r="D2014" s="8" t="s">
        <v>999</v>
      </c>
      <c r="I2014" s="8">
        <v>30</v>
      </c>
      <c r="J2014" s="20">
        <v>6.4</v>
      </c>
      <c r="L2014" s="8">
        <v>31.61</v>
      </c>
      <c r="N2014" s="20">
        <v>2.5</v>
      </c>
      <c r="U2014" s="8" t="s">
        <v>1030</v>
      </c>
      <c r="V2014" s="19" t="s">
        <v>996</v>
      </c>
      <c r="W2014" s="10">
        <v>1969</v>
      </c>
      <c r="X2014" s="10" t="s">
        <v>997</v>
      </c>
      <c r="AB2014" s="26" t="s">
        <v>998</v>
      </c>
    </row>
    <row r="2015" spans="1:28">
      <c r="A2015" s="8" t="s">
        <v>1010</v>
      </c>
      <c r="B2015" s="8" t="s">
        <v>299</v>
      </c>
      <c r="C2015" s="8" t="s">
        <v>17</v>
      </c>
      <c r="D2015" s="8" t="s">
        <v>999</v>
      </c>
      <c r="I2015" s="8">
        <v>40</v>
      </c>
      <c r="J2015" s="20">
        <v>6.84</v>
      </c>
      <c r="L2015" s="8">
        <v>32.42</v>
      </c>
      <c r="N2015" s="20">
        <v>1.08</v>
      </c>
      <c r="U2015" s="8" t="s">
        <v>1030</v>
      </c>
      <c r="V2015" s="19" t="s">
        <v>996</v>
      </c>
      <c r="W2015" s="10">
        <v>1969</v>
      </c>
      <c r="X2015" s="10" t="s">
        <v>997</v>
      </c>
      <c r="AB2015" s="26" t="s">
        <v>998</v>
      </c>
    </row>
    <row r="2016" spans="1:28">
      <c r="A2016" s="8" t="s">
        <v>1010</v>
      </c>
      <c r="B2016" s="8" t="s">
        <v>299</v>
      </c>
      <c r="C2016" s="8" t="s">
        <v>17</v>
      </c>
      <c r="D2016" s="8" t="s">
        <v>999</v>
      </c>
      <c r="I2016" s="8">
        <v>50</v>
      </c>
      <c r="J2016" s="20">
        <v>6.95</v>
      </c>
      <c r="L2016" s="8">
        <v>32.85</v>
      </c>
      <c r="O2016" s="8">
        <v>-1.87</v>
      </c>
      <c r="U2016" s="8" t="s">
        <v>1030</v>
      </c>
      <c r="V2016" s="19" t="s">
        <v>996</v>
      </c>
      <c r="W2016" s="10">
        <v>1969</v>
      </c>
      <c r="X2016" s="10" t="s">
        <v>997</v>
      </c>
      <c r="AB2016" s="26" t="s">
        <v>998</v>
      </c>
    </row>
    <row r="2017" spans="1:28">
      <c r="A2017" s="8" t="s">
        <v>1010</v>
      </c>
      <c r="B2017" s="8" t="s">
        <v>299</v>
      </c>
      <c r="C2017" s="8" t="s">
        <v>17</v>
      </c>
      <c r="D2017" s="8" t="s">
        <v>999</v>
      </c>
      <c r="I2017" s="8">
        <v>60</v>
      </c>
      <c r="J2017" s="20">
        <v>6.71</v>
      </c>
      <c r="L2017" s="8">
        <v>33.07</v>
      </c>
      <c r="O2017" s="8">
        <v>-6.26</v>
      </c>
      <c r="U2017" s="8" t="s">
        <v>1030</v>
      </c>
      <c r="V2017" s="19" t="s">
        <v>996</v>
      </c>
      <c r="W2017" s="10">
        <v>1969</v>
      </c>
      <c r="X2017" s="10" t="s">
        <v>997</v>
      </c>
      <c r="AB2017" s="26" t="s">
        <v>998</v>
      </c>
    </row>
    <row r="2018" spans="1:28">
      <c r="A2018" s="8" t="s">
        <v>1010</v>
      </c>
      <c r="B2018" s="8" t="s">
        <v>299</v>
      </c>
      <c r="C2018" s="8" t="s">
        <v>17</v>
      </c>
      <c r="D2018" s="8" t="s">
        <v>999</v>
      </c>
      <c r="I2018" s="8">
        <v>70</v>
      </c>
      <c r="J2018" s="20">
        <v>6.61</v>
      </c>
      <c r="L2018" s="8">
        <v>33.07</v>
      </c>
      <c r="O2018" s="8">
        <v>-7.3</v>
      </c>
      <c r="U2018" s="8" t="s">
        <v>1030</v>
      </c>
      <c r="V2018" s="19" t="s">
        <v>996</v>
      </c>
      <c r="W2018" s="10">
        <v>1969</v>
      </c>
      <c r="X2018" s="10" t="s">
        <v>997</v>
      </c>
      <c r="AB2018" s="26" t="s">
        <v>998</v>
      </c>
    </row>
    <row r="2019" spans="1:28">
      <c r="A2019" s="8" t="s">
        <v>1010</v>
      </c>
      <c r="B2019" s="8" t="s">
        <v>208</v>
      </c>
      <c r="C2019" s="8" t="s">
        <v>17</v>
      </c>
      <c r="D2019" s="8" t="s">
        <v>127</v>
      </c>
      <c r="I2019" s="8">
        <v>0</v>
      </c>
      <c r="J2019" s="20">
        <v>20.3</v>
      </c>
      <c r="L2019" s="8">
        <v>21.59</v>
      </c>
      <c r="N2019" s="8">
        <v>9.19</v>
      </c>
      <c r="U2019" s="8" t="s">
        <v>1030</v>
      </c>
      <c r="V2019" s="19" t="s">
        <v>996</v>
      </c>
      <c r="W2019" s="10">
        <v>1969</v>
      </c>
      <c r="X2019" s="10" t="s">
        <v>997</v>
      </c>
      <c r="AB2019" s="26" t="s">
        <v>998</v>
      </c>
    </row>
    <row r="2020" spans="1:28">
      <c r="A2020" s="8" t="s">
        <v>1010</v>
      </c>
      <c r="B2020" s="8" t="s">
        <v>208</v>
      </c>
      <c r="C2020" s="8" t="s">
        <v>17</v>
      </c>
      <c r="D2020" s="8" t="s">
        <v>127</v>
      </c>
      <c r="I2020" s="8">
        <v>5</v>
      </c>
      <c r="J2020" s="20">
        <v>18.53</v>
      </c>
      <c r="L2020" s="8">
        <v>22.27</v>
      </c>
      <c r="N2020" s="8">
        <v>6.24</v>
      </c>
      <c r="U2020" s="8" t="s">
        <v>1030</v>
      </c>
      <c r="V2020" s="19" t="s">
        <v>996</v>
      </c>
      <c r="W2020" s="10">
        <v>1969</v>
      </c>
      <c r="X2020" s="10" t="s">
        <v>997</v>
      </c>
      <c r="AB2020" s="26" t="s">
        <v>998</v>
      </c>
    </row>
    <row r="2021" spans="1:28">
      <c r="A2021" s="8" t="s">
        <v>1010</v>
      </c>
      <c r="B2021" s="8" t="s">
        <v>208</v>
      </c>
      <c r="C2021" s="8" t="s">
        <v>17</v>
      </c>
      <c r="D2021" s="8" t="s">
        <v>127</v>
      </c>
      <c r="I2021" s="8">
        <v>10</v>
      </c>
      <c r="J2021" s="20">
        <v>15.31</v>
      </c>
      <c r="L2021" s="8">
        <v>23.63</v>
      </c>
      <c r="N2021" s="8">
        <v>4.58</v>
      </c>
      <c r="U2021" s="8" t="s">
        <v>1030</v>
      </c>
      <c r="V2021" s="19" t="s">
        <v>996</v>
      </c>
      <c r="W2021" s="10">
        <v>1969</v>
      </c>
      <c r="X2021" s="10" t="s">
        <v>997</v>
      </c>
      <c r="AB2021" s="26" t="s">
        <v>998</v>
      </c>
    </row>
    <row r="2022" spans="1:28">
      <c r="A2022" s="8" t="s">
        <v>1010</v>
      </c>
      <c r="B2022" s="8" t="s">
        <v>208</v>
      </c>
      <c r="C2022" s="8" t="s">
        <v>17</v>
      </c>
      <c r="D2022" s="8" t="s">
        <v>127</v>
      </c>
      <c r="I2022" s="8">
        <v>20</v>
      </c>
      <c r="J2022" s="20">
        <v>6.85</v>
      </c>
      <c r="L2022" s="8">
        <v>30.43</v>
      </c>
      <c r="N2022" s="8">
        <v>3.55</v>
      </c>
      <c r="U2022" s="8" t="s">
        <v>1030</v>
      </c>
      <c r="V2022" s="19" t="s">
        <v>996</v>
      </c>
      <c r="W2022" s="10">
        <v>1969</v>
      </c>
      <c r="X2022" s="10" t="s">
        <v>997</v>
      </c>
      <c r="AB2022" s="26" t="s">
        <v>998</v>
      </c>
    </row>
    <row r="2023" spans="1:28">
      <c r="A2023" s="8" t="s">
        <v>1010</v>
      </c>
      <c r="B2023" s="8" t="s">
        <v>208</v>
      </c>
      <c r="C2023" s="8" t="s">
        <v>17</v>
      </c>
      <c r="D2023" s="8" t="s">
        <v>127</v>
      </c>
      <c r="I2023" s="8">
        <v>30</v>
      </c>
      <c r="J2023" s="20">
        <v>6.39</v>
      </c>
      <c r="L2023" s="8">
        <v>31.81</v>
      </c>
      <c r="N2023" s="8">
        <v>2.25</v>
      </c>
      <c r="U2023" s="8" t="s">
        <v>1030</v>
      </c>
      <c r="V2023" s="19" t="s">
        <v>996</v>
      </c>
      <c r="W2023" s="10">
        <v>1969</v>
      </c>
      <c r="X2023" s="10" t="s">
        <v>997</v>
      </c>
      <c r="AB2023" s="26" t="s">
        <v>998</v>
      </c>
    </row>
    <row r="2024" spans="1:28">
      <c r="A2024" s="8" t="s">
        <v>1010</v>
      </c>
      <c r="B2024" s="8" t="s">
        <v>208</v>
      </c>
      <c r="C2024" s="8" t="s">
        <v>17</v>
      </c>
      <c r="D2024" s="8" t="s">
        <v>127</v>
      </c>
      <c r="I2024" s="8">
        <v>50</v>
      </c>
      <c r="J2024" s="20">
        <v>7.04</v>
      </c>
      <c r="L2024" s="8">
        <v>32.74</v>
      </c>
      <c r="N2024" s="8">
        <v>2.02</v>
      </c>
      <c r="U2024" s="8" t="s">
        <v>1030</v>
      </c>
      <c r="V2024" s="19" t="s">
        <v>996</v>
      </c>
      <c r="W2024" s="10">
        <v>1969</v>
      </c>
      <c r="X2024" s="10" t="s">
        <v>997</v>
      </c>
      <c r="AB2024" s="26" t="s">
        <v>998</v>
      </c>
    </row>
    <row r="2025" spans="1:28">
      <c r="A2025" s="8" t="s">
        <v>1010</v>
      </c>
      <c r="B2025" s="8" t="s">
        <v>208</v>
      </c>
      <c r="C2025" s="8" t="s">
        <v>17</v>
      </c>
      <c r="D2025" s="8" t="s">
        <v>127</v>
      </c>
      <c r="I2025" s="8">
        <v>70</v>
      </c>
      <c r="J2025" s="20">
        <v>6.52</v>
      </c>
      <c r="L2025" s="8">
        <v>33.159999999999997</v>
      </c>
      <c r="N2025" s="8">
        <v>1.18</v>
      </c>
      <c r="U2025" s="8" t="s">
        <v>1030</v>
      </c>
      <c r="V2025" s="19" t="s">
        <v>996</v>
      </c>
      <c r="W2025" s="10">
        <v>1969</v>
      </c>
      <c r="X2025" s="10" t="s">
        <v>997</v>
      </c>
      <c r="AB2025" s="26" t="s">
        <v>998</v>
      </c>
    </row>
    <row r="2026" spans="1:28">
      <c r="A2026" s="8" t="s">
        <v>1010</v>
      </c>
      <c r="B2026" s="8" t="s">
        <v>208</v>
      </c>
      <c r="C2026" s="8" t="s">
        <v>17</v>
      </c>
      <c r="D2026" s="8" t="s">
        <v>127</v>
      </c>
      <c r="I2026" s="8">
        <v>90</v>
      </c>
      <c r="J2026" s="20">
        <v>6.21</v>
      </c>
      <c r="L2026" s="8">
        <v>33.44</v>
      </c>
      <c r="O2026" s="8">
        <v>-0.11</v>
      </c>
      <c r="U2026" s="8" t="s">
        <v>1030</v>
      </c>
      <c r="V2026" s="19" t="s">
        <v>996</v>
      </c>
      <c r="W2026" s="10">
        <v>1969</v>
      </c>
      <c r="X2026" s="10" t="s">
        <v>997</v>
      </c>
      <c r="AB2026" s="26" t="s">
        <v>998</v>
      </c>
    </row>
    <row r="2027" spans="1:28">
      <c r="A2027" s="8" t="s">
        <v>1010</v>
      </c>
      <c r="B2027" s="8" t="s">
        <v>208</v>
      </c>
      <c r="C2027" s="8" t="s">
        <v>17</v>
      </c>
      <c r="D2027" s="8" t="s">
        <v>127</v>
      </c>
      <c r="I2027" s="8">
        <v>100</v>
      </c>
      <c r="J2027" s="20">
        <v>6.21</v>
      </c>
      <c r="L2027" s="8">
        <v>33.6</v>
      </c>
      <c r="O2027" s="8">
        <v>-0.48</v>
      </c>
      <c r="U2027" s="8" t="s">
        <v>1030</v>
      </c>
      <c r="V2027" s="19" t="s">
        <v>996</v>
      </c>
      <c r="W2027" s="10">
        <v>1969</v>
      </c>
      <c r="X2027" s="10" t="s">
        <v>997</v>
      </c>
      <c r="AB2027" s="26" t="s">
        <v>998</v>
      </c>
    </row>
    <row r="2028" spans="1:28">
      <c r="A2028" s="8" t="s">
        <v>1011</v>
      </c>
      <c r="B2028" s="8" t="s">
        <v>236</v>
      </c>
      <c r="C2028" s="8" t="s">
        <v>17</v>
      </c>
      <c r="D2028" s="8" t="s">
        <v>999</v>
      </c>
      <c r="I2028" s="8">
        <v>0</v>
      </c>
      <c r="J2028" s="20">
        <v>17.5</v>
      </c>
      <c r="L2028" s="8">
        <v>22.21</v>
      </c>
      <c r="N2028" s="8">
        <v>8.09</v>
      </c>
      <c r="U2028" s="8" t="s">
        <v>1030</v>
      </c>
      <c r="V2028" s="19" t="s">
        <v>996</v>
      </c>
      <c r="W2028" s="10">
        <v>1969</v>
      </c>
      <c r="X2028" s="10" t="s">
        <v>997</v>
      </c>
      <c r="AB2028" s="26" t="s">
        <v>998</v>
      </c>
    </row>
    <row r="2029" spans="1:28">
      <c r="A2029" s="8" t="s">
        <v>1011</v>
      </c>
      <c r="B2029" s="8" t="s">
        <v>236</v>
      </c>
      <c r="C2029" s="8" t="s">
        <v>17</v>
      </c>
      <c r="D2029" s="8" t="s">
        <v>999</v>
      </c>
      <c r="I2029" s="8">
        <v>5</v>
      </c>
      <c r="J2029" s="20">
        <v>17.190000000000001</v>
      </c>
      <c r="L2029" s="8">
        <v>22.99</v>
      </c>
      <c r="N2029" s="8">
        <v>4.5999999999999996</v>
      </c>
      <c r="U2029" s="8" t="s">
        <v>1030</v>
      </c>
      <c r="V2029" s="19" t="s">
        <v>996</v>
      </c>
      <c r="W2029" s="10">
        <v>1969</v>
      </c>
      <c r="X2029" s="10" t="s">
        <v>997</v>
      </c>
      <c r="AB2029" s="26" t="s">
        <v>998</v>
      </c>
    </row>
    <row r="2030" spans="1:28">
      <c r="A2030" s="8" t="s">
        <v>1011</v>
      </c>
      <c r="B2030" s="8" t="s">
        <v>236</v>
      </c>
      <c r="C2030" s="8" t="s">
        <v>17</v>
      </c>
      <c r="D2030" s="8" t="s">
        <v>999</v>
      </c>
      <c r="I2030" s="8">
        <v>10</v>
      </c>
      <c r="J2030" s="20">
        <v>12.59</v>
      </c>
      <c r="L2030" s="8">
        <v>26.28</v>
      </c>
      <c r="N2030" s="8">
        <v>1.92</v>
      </c>
      <c r="U2030" s="8" t="s">
        <v>1030</v>
      </c>
      <c r="V2030" s="19" t="s">
        <v>996</v>
      </c>
      <c r="W2030" s="10">
        <v>1969</v>
      </c>
      <c r="X2030" s="10" t="s">
        <v>997</v>
      </c>
      <c r="AB2030" s="26" t="s">
        <v>998</v>
      </c>
    </row>
    <row r="2031" spans="1:28">
      <c r="A2031" s="8" t="s">
        <v>1011</v>
      </c>
      <c r="B2031" s="8" t="s">
        <v>236</v>
      </c>
      <c r="C2031" s="8" t="s">
        <v>17</v>
      </c>
      <c r="D2031" s="8" t="s">
        <v>999</v>
      </c>
      <c r="I2031" s="8">
        <v>15</v>
      </c>
      <c r="J2031" s="20">
        <v>8</v>
      </c>
      <c r="L2031" s="8">
        <v>29.21</v>
      </c>
      <c r="N2031" s="8">
        <v>1.54</v>
      </c>
      <c r="U2031" s="8" t="s">
        <v>1030</v>
      </c>
      <c r="V2031" s="19" t="s">
        <v>996</v>
      </c>
      <c r="W2031" s="10">
        <v>1969</v>
      </c>
      <c r="X2031" s="10" t="s">
        <v>997</v>
      </c>
      <c r="AB2031" s="26" t="s">
        <v>998</v>
      </c>
    </row>
    <row r="2032" spans="1:28">
      <c r="A2032" s="8" t="s">
        <v>1011</v>
      </c>
      <c r="B2032" s="8" t="s">
        <v>236</v>
      </c>
      <c r="C2032" s="8" t="s">
        <v>17</v>
      </c>
      <c r="D2032" s="8" t="s">
        <v>999</v>
      </c>
      <c r="I2032" s="8">
        <v>25</v>
      </c>
      <c r="J2032" s="20">
        <v>6.62</v>
      </c>
      <c r="L2032" s="8">
        <v>31.29</v>
      </c>
      <c r="N2032" s="8">
        <v>2.69</v>
      </c>
      <c r="U2032" s="8" t="s">
        <v>1030</v>
      </c>
      <c r="V2032" s="19" t="s">
        <v>996</v>
      </c>
      <c r="W2032" s="10">
        <v>1969</v>
      </c>
      <c r="X2032" s="10" t="s">
        <v>997</v>
      </c>
      <c r="AB2032" s="26" t="s">
        <v>998</v>
      </c>
    </row>
    <row r="2033" spans="1:28">
      <c r="A2033" s="8" t="s">
        <v>1011</v>
      </c>
      <c r="B2033" s="8" t="s">
        <v>236</v>
      </c>
      <c r="C2033" s="8" t="s">
        <v>17</v>
      </c>
      <c r="D2033" s="8" t="s">
        <v>999</v>
      </c>
      <c r="I2033" s="8">
        <v>30</v>
      </c>
      <c r="J2033" s="20">
        <v>6.59</v>
      </c>
      <c r="L2033" s="8">
        <v>31.92</v>
      </c>
      <c r="N2033" s="8">
        <v>1.67</v>
      </c>
      <c r="U2033" s="8" t="s">
        <v>1030</v>
      </c>
      <c r="V2033" s="19" t="s">
        <v>996</v>
      </c>
      <c r="W2033" s="10">
        <v>1969</v>
      </c>
      <c r="X2033" s="10" t="s">
        <v>997</v>
      </c>
      <c r="AB2033" s="26" t="s">
        <v>998</v>
      </c>
    </row>
    <row r="2034" spans="1:28">
      <c r="A2034" s="8" t="s">
        <v>1011</v>
      </c>
      <c r="B2034" s="8" t="s">
        <v>236</v>
      </c>
      <c r="C2034" s="8" t="s">
        <v>17</v>
      </c>
      <c r="D2034" s="8" t="s">
        <v>999</v>
      </c>
      <c r="I2034" s="8">
        <v>40</v>
      </c>
      <c r="J2034" s="20">
        <v>6.83</v>
      </c>
      <c r="L2034" s="8">
        <v>32.46</v>
      </c>
      <c r="N2034" s="8">
        <v>0.65</v>
      </c>
      <c r="U2034" s="8" t="s">
        <v>1030</v>
      </c>
      <c r="V2034" s="19" t="s">
        <v>996</v>
      </c>
      <c r="W2034" s="10">
        <v>1969</v>
      </c>
      <c r="X2034" s="10" t="s">
        <v>997</v>
      </c>
      <c r="AB2034" s="26" t="s">
        <v>998</v>
      </c>
    </row>
    <row r="2035" spans="1:28">
      <c r="A2035" s="8" t="s">
        <v>1011</v>
      </c>
      <c r="B2035" s="8" t="s">
        <v>236</v>
      </c>
      <c r="C2035" s="8" t="s">
        <v>17</v>
      </c>
      <c r="D2035" s="8" t="s">
        <v>999</v>
      </c>
      <c r="I2035" s="8">
        <v>42</v>
      </c>
      <c r="J2035" s="20">
        <v>6.87</v>
      </c>
      <c r="L2035" s="8">
        <v>32.57</v>
      </c>
      <c r="N2035" s="8">
        <v>0.31</v>
      </c>
      <c r="U2035" s="8" t="s">
        <v>1030</v>
      </c>
      <c r="V2035" s="19" t="s">
        <v>996</v>
      </c>
      <c r="W2035" s="10">
        <v>1969</v>
      </c>
      <c r="X2035" s="10" t="s">
        <v>997</v>
      </c>
      <c r="AB2035" s="26" t="s">
        <v>998</v>
      </c>
    </row>
    <row r="2036" spans="1:28">
      <c r="A2036" s="8" t="s">
        <v>1011</v>
      </c>
      <c r="B2036" s="8" t="s">
        <v>236</v>
      </c>
      <c r="C2036" s="8" t="s">
        <v>17</v>
      </c>
      <c r="D2036" s="8" t="s">
        <v>999</v>
      </c>
      <c r="I2036" s="8">
        <v>44</v>
      </c>
      <c r="J2036" s="20">
        <v>6.95</v>
      </c>
      <c r="L2036" s="8">
        <v>32.65</v>
      </c>
      <c r="N2036" s="8">
        <v>0.04</v>
      </c>
      <c r="U2036" s="8" t="s">
        <v>1030</v>
      </c>
      <c r="V2036" s="19" t="s">
        <v>996</v>
      </c>
      <c r="W2036" s="10">
        <v>1969</v>
      </c>
      <c r="X2036" s="10" t="s">
        <v>997</v>
      </c>
      <c r="AB2036" s="26" t="s">
        <v>998</v>
      </c>
    </row>
    <row r="2037" spans="1:28">
      <c r="A2037" s="8" t="s">
        <v>1011</v>
      </c>
      <c r="B2037" s="8" t="s">
        <v>236</v>
      </c>
      <c r="C2037" s="8" t="s">
        <v>17</v>
      </c>
      <c r="D2037" s="8" t="s">
        <v>999</v>
      </c>
      <c r="I2037" s="8">
        <v>46</v>
      </c>
      <c r="J2037" s="20">
        <v>6.94</v>
      </c>
      <c r="L2037" s="8">
        <v>32.729999999999997</v>
      </c>
      <c r="O2037" s="8">
        <v>-1.61</v>
      </c>
      <c r="U2037" s="8" t="s">
        <v>1030</v>
      </c>
      <c r="V2037" s="19" t="s">
        <v>996</v>
      </c>
      <c r="W2037" s="10">
        <v>1969</v>
      </c>
      <c r="X2037" s="10" t="s">
        <v>997</v>
      </c>
      <c r="AB2037" s="26" t="s">
        <v>998</v>
      </c>
    </row>
    <row r="2038" spans="1:28">
      <c r="A2038" s="8" t="s">
        <v>1011</v>
      </c>
      <c r="B2038" s="8" t="s">
        <v>236</v>
      </c>
      <c r="C2038" s="8" t="s">
        <v>17</v>
      </c>
      <c r="D2038" s="8" t="s">
        <v>999</v>
      </c>
      <c r="I2038" s="8">
        <v>48</v>
      </c>
      <c r="J2038" s="20">
        <v>6.96</v>
      </c>
      <c r="L2038" s="8">
        <v>32.82</v>
      </c>
      <c r="O2038" s="8">
        <v>-1.86</v>
      </c>
      <c r="U2038" s="8" t="s">
        <v>1030</v>
      </c>
      <c r="V2038" s="19" t="s">
        <v>996</v>
      </c>
      <c r="W2038" s="10">
        <v>1969</v>
      </c>
      <c r="X2038" s="10" t="s">
        <v>997</v>
      </c>
      <c r="AB2038" s="26" t="s">
        <v>998</v>
      </c>
    </row>
    <row r="2039" spans="1:28">
      <c r="A2039" s="8" t="s">
        <v>1011</v>
      </c>
      <c r="B2039" s="8" t="s">
        <v>236</v>
      </c>
      <c r="C2039" s="8" t="s">
        <v>17</v>
      </c>
      <c r="D2039" s="8" t="s">
        <v>999</v>
      </c>
      <c r="I2039" s="8">
        <v>50</v>
      </c>
      <c r="J2039" s="20">
        <v>6.9</v>
      </c>
      <c r="L2039" s="8">
        <v>32.869999999999997</v>
      </c>
      <c r="O2039" s="8">
        <v>-3.07</v>
      </c>
      <c r="U2039" s="8" t="s">
        <v>1030</v>
      </c>
      <c r="V2039" s="19" t="s">
        <v>996</v>
      </c>
      <c r="W2039" s="10">
        <v>1969</v>
      </c>
      <c r="X2039" s="10" t="s">
        <v>997</v>
      </c>
      <c r="AB2039" s="26" t="s">
        <v>998</v>
      </c>
    </row>
    <row r="2040" spans="1:28">
      <c r="A2040" s="8" t="s">
        <v>1011</v>
      </c>
      <c r="B2040" s="8" t="s">
        <v>236</v>
      </c>
      <c r="C2040" s="8" t="s">
        <v>17</v>
      </c>
      <c r="D2040" s="8" t="s">
        <v>999</v>
      </c>
      <c r="I2040" s="8">
        <v>55</v>
      </c>
      <c r="J2040" s="20">
        <v>6.83</v>
      </c>
      <c r="L2040" s="8">
        <v>32.94</v>
      </c>
      <c r="O2040" s="8">
        <v>-4.7300000000000004</v>
      </c>
      <c r="U2040" s="8" t="s">
        <v>1030</v>
      </c>
      <c r="V2040" s="19" t="s">
        <v>996</v>
      </c>
      <c r="W2040" s="10">
        <v>1969</v>
      </c>
      <c r="X2040" s="10" t="s">
        <v>997</v>
      </c>
      <c r="AB2040" s="26" t="s">
        <v>998</v>
      </c>
    </row>
    <row r="2041" spans="1:28">
      <c r="A2041" s="8" t="s">
        <v>1011</v>
      </c>
      <c r="B2041" s="8" t="s">
        <v>236</v>
      </c>
      <c r="C2041" s="8" t="s">
        <v>17</v>
      </c>
      <c r="D2041" s="8" t="s">
        <v>999</v>
      </c>
      <c r="I2041" s="8">
        <v>60</v>
      </c>
      <c r="J2041" s="20">
        <v>6.73</v>
      </c>
      <c r="L2041" s="8">
        <v>33.020000000000003</v>
      </c>
      <c r="O2041" s="8">
        <v>-7.23</v>
      </c>
      <c r="U2041" s="8" t="s">
        <v>1030</v>
      </c>
      <c r="V2041" s="19" t="s">
        <v>996</v>
      </c>
      <c r="W2041" s="10">
        <v>1969</v>
      </c>
      <c r="X2041" s="10" t="s">
        <v>997</v>
      </c>
      <c r="AB2041" s="26" t="s">
        <v>998</v>
      </c>
    </row>
    <row r="2042" spans="1:28">
      <c r="A2042" s="8" t="s">
        <v>1011</v>
      </c>
      <c r="B2042" s="8" t="s">
        <v>236</v>
      </c>
      <c r="C2042" s="8" t="s">
        <v>17</v>
      </c>
      <c r="D2042" s="8" t="s">
        <v>999</v>
      </c>
      <c r="I2042" s="8">
        <v>65</v>
      </c>
      <c r="J2042" s="20">
        <v>6.7</v>
      </c>
      <c r="L2042" s="8">
        <v>33.06</v>
      </c>
      <c r="O2042" s="8">
        <v>-7.99</v>
      </c>
      <c r="U2042" s="8" t="s">
        <v>1030</v>
      </c>
      <c r="V2042" s="19" t="s">
        <v>996</v>
      </c>
      <c r="W2042" s="10">
        <v>1969</v>
      </c>
      <c r="X2042" s="10" t="s">
        <v>997</v>
      </c>
      <c r="AB2042" s="26" t="s">
        <v>998</v>
      </c>
    </row>
    <row r="2043" spans="1:28">
      <c r="A2043" s="8" t="s">
        <v>1011</v>
      </c>
      <c r="B2043" s="8" t="s">
        <v>236</v>
      </c>
      <c r="C2043" s="8" t="s">
        <v>17</v>
      </c>
      <c r="D2043" s="8" t="s">
        <v>999</v>
      </c>
      <c r="I2043" s="8">
        <v>70</v>
      </c>
      <c r="J2043" s="20">
        <v>6.65</v>
      </c>
      <c r="L2043" s="8">
        <v>33.06</v>
      </c>
      <c r="O2043" s="8">
        <v>-8.83</v>
      </c>
      <c r="U2043" s="8" t="s">
        <v>1030</v>
      </c>
      <c r="V2043" s="19" t="s">
        <v>996</v>
      </c>
      <c r="W2043" s="10">
        <v>1969</v>
      </c>
      <c r="X2043" s="10" t="s">
        <v>997</v>
      </c>
      <c r="AB2043" s="26" t="s">
        <v>998</v>
      </c>
    </row>
    <row r="2044" spans="1:28">
      <c r="A2044" s="8" t="s">
        <v>1011</v>
      </c>
      <c r="B2044" s="8" t="s">
        <v>1012</v>
      </c>
      <c r="C2044" s="8" t="s">
        <v>17</v>
      </c>
      <c r="D2044" s="8" t="s">
        <v>127</v>
      </c>
      <c r="I2044" s="8">
        <v>0</v>
      </c>
      <c r="J2044" s="20">
        <v>16.8</v>
      </c>
      <c r="L2044" s="8">
        <v>22.84</v>
      </c>
      <c r="N2044" s="8">
        <v>6.49</v>
      </c>
      <c r="U2044" s="8" t="s">
        <v>1030</v>
      </c>
      <c r="V2044" s="19" t="s">
        <v>996</v>
      </c>
      <c r="W2044" s="10">
        <v>1969</v>
      </c>
      <c r="X2044" s="10" t="s">
        <v>997</v>
      </c>
      <c r="AB2044" s="26" t="s">
        <v>998</v>
      </c>
    </row>
    <row r="2045" spans="1:28">
      <c r="A2045" s="8" t="s">
        <v>1011</v>
      </c>
      <c r="B2045" s="8" t="s">
        <v>1012</v>
      </c>
      <c r="C2045" s="8" t="s">
        <v>17</v>
      </c>
      <c r="D2045" s="8" t="s">
        <v>127</v>
      </c>
      <c r="I2045" s="8">
        <v>5</v>
      </c>
      <c r="J2045" s="20">
        <v>16.32</v>
      </c>
      <c r="L2045" s="8">
        <v>23.47</v>
      </c>
      <c r="N2045" s="8">
        <v>3.84</v>
      </c>
      <c r="U2045" s="8" t="s">
        <v>1030</v>
      </c>
      <c r="V2045" s="19" t="s">
        <v>996</v>
      </c>
      <c r="W2045" s="10">
        <v>1969</v>
      </c>
      <c r="X2045" s="10" t="s">
        <v>997</v>
      </c>
      <c r="AB2045" s="26" t="s">
        <v>998</v>
      </c>
    </row>
    <row r="2046" spans="1:28">
      <c r="A2046" s="8" t="s">
        <v>1011</v>
      </c>
      <c r="B2046" s="8" t="s">
        <v>1012</v>
      </c>
      <c r="C2046" s="8" t="s">
        <v>17</v>
      </c>
      <c r="D2046" s="8" t="s">
        <v>127</v>
      </c>
      <c r="I2046" s="8">
        <v>10</v>
      </c>
      <c r="J2046" s="20">
        <v>13.77</v>
      </c>
      <c r="L2046" s="8">
        <v>25.28</v>
      </c>
      <c r="N2046" s="8">
        <v>3.03</v>
      </c>
      <c r="U2046" s="8" t="s">
        <v>1030</v>
      </c>
      <c r="V2046" s="19" t="s">
        <v>996</v>
      </c>
      <c r="W2046" s="10">
        <v>1969</v>
      </c>
      <c r="X2046" s="10" t="s">
        <v>997</v>
      </c>
      <c r="AB2046" s="26" t="s">
        <v>998</v>
      </c>
    </row>
    <row r="2047" spans="1:28">
      <c r="A2047" s="8" t="s">
        <v>1011</v>
      </c>
      <c r="B2047" s="8" t="s">
        <v>1012</v>
      </c>
      <c r="C2047" s="8" t="s">
        <v>17</v>
      </c>
      <c r="D2047" s="8" t="s">
        <v>127</v>
      </c>
      <c r="I2047" s="8">
        <v>15</v>
      </c>
      <c r="J2047" s="20">
        <v>8.3800000000000008</v>
      </c>
      <c r="L2047" s="8">
        <v>28.98</v>
      </c>
      <c r="N2047" s="8">
        <v>2.11</v>
      </c>
      <c r="U2047" s="8" t="s">
        <v>1030</v>
      </c>
      <c r="V2047" s="19" t="s">
        <v>996</v>
      </c>
      <c r="W2047" s="10">
        <v>1969</v>
      </c>
      <c r="X2047" s="10" t="s">
        <v>997</v>
      </c>
      <c r="AB2047" s="26" t="s">
        <v>998</v>
      </c>
    </row>
    <row r="2048" spans="1:28">
      <c r="A2048" s="8" t="s">
        <v>1011</v>
      </c>
      <c r="B2048" s="8" t="s">
        <v>1012</v>
      </c>
      <c r="C2048" s="8" t="s">
        <v>17</v>
      </c>
      <c r="D2048" s="8" t="s">
        <v>127</v>
      </c>
      <c r="I2048" s="8">
        <v>25</v>
      </c>
      <c r="J2048" s="20">
        <v>6.64</v>
      </c>
      <c r="L2048" s="8">
        <v>31.11</v>
      </c>
      <c r="N2048" s="8">
        <v>1.73</v>
      </c>
      <c r="U2048" s="8" t="s">
        <v>1030</v>
      </c>
      <c r="V2048" s="19" t="s">
        <v>996</v>
      </c>
      <c r="W2048" s="10">
        <v>1969</v>
      </c>
      <c r="X2048" s="10" t="s">
        <v>997</v>
      </c>
      <c r="AB2048" s="26" t="s">
        <v>998</v>
      </c>
    </row>
    <row r="2049" spans="1:28">
      <c r="A2049" s="8" t="s">
        <v>1011</v>
      </c>
      <c r="B2049" s="8" t="s">
        <v>1012</v>
      </c>
      <c r="C2049" s="8" t="s">
        <v>17</v>
      </c>
      <c r="D2049" s="8" t="s">
        <v>127</v>
      </c>
      <c r="I2049" s="8">
        <v>30</v>
      </c>
      <c r="J2049" s="20">
        <v>6.59</v>
      </c>
      <c r="L2049" s="8">
        <v>31.89</v>
      </c>
      <c r="N2049" s="8">
        <v>1.34</v>
      </c>
      <c r="U2049" s="8" t="s">
        <v>1030</v>
      </c>
      <c r="V2049" s="19" t="s">
        <v>996</v>
      </c>
      <c r="W2049" s="10">
        <v>1969</v>
      </c>
      <c r="X2049" s="10" t="s">
        <v>997</v>
      </c>
      <c r="AB2049" s="26" t="s">
        <v>998</v>
      </c>
    </row>
    <row r="2050" spans="1:28">
      <c r="A2050" s="8" t="s">
        <v>1011</v>
      </c>
      <c r="B2050" s="8" t="s">
        <v>1012</v>
      </c>
      <c r="C2050" s="8" t="s">
        <v>17</v>
      </c>
      <c r="D2050" s="8" t="s">
        <v>127</v>
      </c>
      <c r="I2050" s="8">
        <v>50</v>
      </c>
      <c r="J2050" s="20">
        <v>7.02</v>
      </c>
      <c r="L2050" s="8">
        <v>32.69</v>
      </c>
      <c r="N2050" s="8">
        <v>1.71</v>
      </c>
      <c r="U2050" s="8" t="s">
        <v>1030</v>
      </c>
      <c r="V2050" s="19" t="s">
        <v>996</v>
      </c>
      <c r="W2050" s="10">
        <v>1969</v>
      </c>
      <c r="X2050" s="10" t="s">
        <v>997</v>
      </c>
      <c r="AB2050" s="26" t="s">
        <v>998</v>
      </c>
    </row>
    <row r="2051" spans="1:28">
      <c r="A2051" s="8" t="s">
        <v>1011</v>
      </c>
      <c r="B2051" s="8" t="s">
        <v>1012</v>
      </c>
      <c r="C2051" s="8" t="s">
        <v>17</v>
      </c>
      <c r="D2051" s="8" t="s">
        <v>127</v>
      </c>
      <c r="I2051" s="8">
        <v>70</v>
      </c>
      <c r="J2051" s="20">
        <v>6.62</v>
      </c>
      <c r="L2051" s="8">
        <v>33.08</v>
      </c>
      <c r="N2051" s="8">
        <v>1.4</v>
      </c>
      <c r="U2051" s="8" t="s">
        <v>1030</v>
      </c>
      <c r="V2051" s="19" t="s">
        <v>996</v>
      </c>
      <c r="W2051" s="10">
        <v>1969</v>
      </c>
      <c r="X2051" s="10" t="s">
        <v>997</v>
      </c>
      <c r="AB2051" s="26" t="s">
        <v>998</v>
      </c>
    </row>
    <row r="2052" spans="1:28">
      <c r="A2052" s="8" t="s">
        <v>1011</v>
      </c>
      <c r="B2052" s="8" t="s">
        <v>1012</v>
      </c>
      <c r="C2052" s="8" t="s">
        <v>17</v>
      </c>
      <c r="D2052" s="8" t="s">
        <v>127</v>
      </c>
      <c r="I2052" s="8">
        <v>75</v>
      </c>
      <c r="J2052" s="20">
        <v>6.41</v>
      </c>
      <c r="L2052" s="8">
        <v>33.29</v>
      </c>
      <c r="O2052" s="8">
        <v>-0.06</v>
      </c>
      <c r="U2052" s="8" t="s">
        <v>1030</v>
      </c>
      <c r="V2052" s="19" t="s">
        <v>996</v>
      </c>
      <c r="W2052" s="10">
        <v>1969</v>
      </c>
      <c r="X2052" s="10" t="s">
        <v>997</v>
      </c>
      <c r="AB2052" s="26" t="s">
        <v>998</v>
      </c>
    </row>
    <row r="2053" spans="1:28">
      <c r="A2053" s="8" t="s">
        <v>1011</v>
      </c>
      <c r="B2053" s="8" t="s">
        <v>1012</v>
      </c>
      <c r="C2053" s="8" t="s">
        <v>17</v>
      </c>
      <c r="D2053" s="8" t="s">
        <v>127</v>
      </c>
      <c r="I2053" s="8">
        <v>80</v>
      </c>
      <c r="J2053" s="20">
        <v>6.28</v>
      </c>
      <c r="L2053" s="8">
        <v>33.39</v>
      </c>
      <c r="O2053" s="8">
        <v>-0.42</v>
      </c>
      <c r="U2053" s="8" t="s">
        <v>1030</v>
      </c>
      <c r="V2053" s="19" t="s">
        <v>996</v>
      </c>
      <c r="W2053" s="10">
        <v>1969</v>
      </c>
      <c r="X2053" s="10" t="s">
        <v>997</v>
      </c>
      <c r="AB2053" s="26" t="s">
        <v>998</v>
      </c>
    </row>
    <row r="2054" spans="1:28">
      <c r="A2054" s="8" t="s">
        <v>1011</v>
      </c>
      <c r="B2054" s="8" t="s">
        <v>1012</v>
      </c>
      <c r="C2054" s="8" t="s">
        <v>17</v>
      </c>
      <c r="D2054" s="8" t="s">
        <v>127</v>
      </c>
      <c r="I2054" s="8">
        <v>85</v>
      </c>
      <c r="J2054" s="20">
        <v>6.26</v>
      </c>
      <c r="L2054" s="8">
        <v>33.43</v>
      </c>
      <c r="O2054" s="8">
        <v>-0.11</v>
      </c>
      <c r="U2054" s="8" t="s">
        <v>1030</v>
      </c>
      <c r="V2054" s="19" t="s">
        <v>996</v>
      </c>
      <c r="W2054" s="10">
        <v>1969</v>
      </c>
      <c r="X2054" s="10" t="s">
        <v>997</v>
      </c>
      <c r="AB2054" s="26" t="s">
        <v>998</v>
      </c>
    </row>
    <row r="2055" spans="1:28">
      <c r="A2055" s="8" t="s">
        <v>1011</v>
      </c>
      <c r="B2055" s="8" t="s">
        <v>1012</v>
      </c>
      <c r="C2055" s="8" t="s">
        <v>17</v>
      </c>
      <c r="D2055" s="8" t="s">
        <v>127</v>
      </c>
      <c r="I2055" s="8">
        <v>90</v>
      </c>
      <c r="J2055" s="20">
        <v>6.23</v>
      </c>
      <c r="L2055" s="8">
        <v>33.450000000000003</v>
      </c>
      <c r="O2055" s="8">
        <v>-0.03</v>
      </c>
      <c r="U2055" s="8" t="s">
        <v>1030</v>
      </c>
      <c r="V2055" s="19" t="s">
        <v>996</v>
      </c>
      <c r="W2055" s="10">
        <v>1969</v>
      </c>
      <c r="X2055" s="10" t="s">
        <v>997</v>
      </c>
      <c r="AB2055" s="26" t="s">
        <v>998</v>
      </c>
    </row>
    <row r="2056" spans="1:28">
      <c r="A2056" s="8" t="s">
        <v>1011</v>
      </c>
      <c r="B2056" s="8" t="s">
        <v>1012</v>
      </c>
      <c r="C2056" s="8" t="s">
        <v>17</v>
      </c>
      <c r="D2056" s="8" t="s">
        <v>127</v>
      </c>
      <c r="I2056" s="8">
        <v>95</v>
      </c>
      <c r="J2056" s="20">
        <v>6.22</v>
      </c>
      <c r="L2056" s="8">
        <v>33.46</v>
      </c>
      <c r="O2056" s="8">
        <v>-0.6</v>
      </c>
      <c r="U2056" s="8" t="s">
        <v>1030</v>
      </c>
      <c r="V2056" s="19" t="s">
        <v>996</v>
      </c>
      <c r="W2056" s="10">
        <v>1969</v>
      </c>
      <c r="X2056" s="10" t="s">
        <v>997</v>
      </c>
      <c r="AB2056" s="26" t="s">
        <v>998</v>
      </c>
    </row>
    <row r="2057" spans="1:28">
      <c r="A2057" s="8" t="s">
        <v>1011</v>
      </c>
      <c r="B2057" s="8" t="s">
        <v>1012</v>
      </c>
      <c r="C2057" s="8" t="s">
        <v>17</v>
      </c>
      <c r="D2057" s="8" t="s">
        <v>127</v>
      </c>
      <c r="I2057" s="8">
        <v>100</v>
      </c>
      <c r="J2057" s="20">
        <v>6.19</v>
      </c>
      <c r="L2057" s="8">
        <v>33.46</v>
      </c>
      <c r="O2057" s="8">
        <v>-1.02</v>
      </c>
      <c r="U2057" s="8" t="s">
        <v>1030</v>
      </c>
      <c r="V2057" s="19" t="s">
        <v>996</v>
      </c>
      <c r="W2057" s="10">
        <v>1969</v>
      </c>
      <c r="X2057" s="10" t="s">
        <v>997</v>
      </c>
      <c r="AB2057" s="26" t="s">
        <v>998</v>
      </c>
    </row>
    <row r="2058" spans="1:28">
      <c r="A2058" s="8" t="s">
        <v>1013</v>
      </c>
      <c r="B2058" s="8" t="s">
        <v>297</v>
      </c>
      <c r="C2058" s="8" t="s">
        <v>17</v>
      </c>
      <c r="D2058" s="8" t="s">
        <v>999</v>
      </c>
      <c r="I2058" s="8">
        <v>0</v>
      </c>
      <c r="J2058" s="20">
        <v>12</v>
      </c>
      <c r="L2058" s="8">
        <v>22.56</v>
      </c>
      <c r="N2058" s="8">
        <v>8.51</v>
      </c>
      <c r="U2058" s="8" t="s">
        <v>1030</v>
      </c>
      <c r="V2058" s="19" t="s">
        <v>996</v>
      </c>
      <c r="W2058" s="10">
        <v>1969</v>
      </c>
      <c r="X2058" s="10" t="s">
        <v>997</v>
      </c>
      <c r="AB2058" s="26" t="s">
        <v>998</v>
      </c>
    </row>
    <row r="2059" spans="1:28">
      <c r="A2059" s="8" t="s">
        <v>1013</v>
      </c>
      <c r="B2059" s="8" t="s">
        <v>297</v>
      </c>
      <c r="C2059" s="8" t="s">
        <v>17</v>
      </c>
      <c r="D2059" s="8" t="s">
        <v>999</v>
      </c>
      <c r="I2059" s="8">
        <v>5</v>
      </c>
      <c r="J2059" s="20">
        <v>12.53</v>
      </c>
      <c r="L2059" s="8">
        <v>23.21</v>
      </c>
      <c r="N2059" s="8">
        <v>8.25</v>
      </c>
      <c r="U2059" s="8" t="s">
        <v>1030</v>
      </c>
      <c r="V2059" s="19" t="s">
        <v>996</v>
      </c>
      <c r="W2059" s="10">
        <v>1969</v>
      </c>
      <c r="X2059" s="10" t="s">
        <v>997</v>
      </c>
      <c r="AB2059" s="26" t="s">
        <v>998</v>
      </c>
    </row>
    <row r="2060" spans="1:28">
      <c r="A2060" s="8" t="s">
        <v>1013</v>
      </c>
      <c r="B2060" s="8" t="s">
        <v>297</v>
      </c>
      <c r="C2060" s="8" t="s">
        <v>17</v>
      </c>
      <c r="D2060" s="8" t="s">
        <v>999</v>
      </c>
      <c r="I2060" s="8">
        <v>10</v>
      </c>
      <c r="J2060" s="20">
        <v>12.65</v>
      </c>
      <c r="L2060" s="8">
        <v>23.36</v>
      </c>
      <c r="N2060" s="8">
        <v>7.99</v>
      </c>
      <c r="U2060" s="8" t="s">
        <v>1030</v>
      </c>
      <c r="V2060" s="19" t="s">
        <v>996</v>
      </c>
      <c r="W2060" s="10">
        <v>1969</v>
      </c>
      <c r="X2060" s="10" t="s">
        <v>997</v>
      </c>
      <c r="AB2060" s="26" t="s">
        <v>998</v>
      </c>
    </row>
    <row r="2061" spans="1:28">
      <c r="A2061" s="8" t="s">
        <v>1013</v>
      </c>
      <c r="B2061" s="8" t="s">
        <v>297</v>
      </c>
      <c r="C2061" s="8" t="s">
        <v>17</v>
      </c>
      <c r="D2061" s="8" t="s">
        <v>999</v>
      </c>
      <c r="I2061" s="8">
        <v>20</v>
      </c>
      <c r="J2061" s="20">
        <v>7.28</v>
      </c>
      <c r="L2061" s="8">
        <v>30.08</v>
      </c>
      <c r="N2061" s="8">
        <v>1.85</v>
      </c>
      <c r="U2061" s="8" t="s">
        <v>1030</v>
      </c>
      <c r="V2061" s="19" t="s">
        <v>996</v>
      </c>
      <c r="W2061" s="10">
        <v>1969</v>
      </c>
      <c r="X2061" s="10" t="s">
        <v>997</v>
      </c>
      <c r="AB2061" s="26" t="s">
        <v>998</v>
      </c>
    </row>
    <row r="2062" spans="1:28">
      <c r="A2062" s="8" t="s">
        <v>1013</v>
      </c>
      <c r="B2062" s="8" t="s">
        <v>297</v>
      </c>
      <c r="C2062" s="8" t="s">
        <v>17</v>
      </c>
      <c r="D2062" s="8" t="s">
        <v>999</v>
      </c>
      <c r="I2062" s="8">
        <v>30</v>
      </c>
      <c r="J2062" s="20">
        <v>6.67</v>
      </c>
      <c r="L2062" s="8">
        <v>31.65</v>
      </c>
      <c r="N2062" s="8">
        <v>1.7</v>
      </c>
      <c r="U2062" s="8" t="s">
        <v>1030</v>
      </c>
      <c r="V2062" s="19" t="s">
        <v>996</v>
      </c>
      <c r="W2062" s="10">
        <v>1969</v>
      </c>
      <c r="X2062" s="10" t="s">
        <v>997</v>
      </c>
      <c r="AB2062" s="26" t="s">
        <v>998</v>
      </c>
    </row>
    <row r="2063" spans="1:28">
      <c r="A2063" s="8" t="s">
        <v>1013</v>
      </c>
      <c r="B2063" s="8" t="s">
        <v>297</v>
      </c>
      <c r="C2063" s="8" t="s">
        <v>17</v>
      </c>
      <c r="D2063" s="8" t="s">
        <v>999</v>
      </c>
      <c r="I2063" s="8">
        <v>40</v>
      </c>
      <c r="J2063" s="20">
        <v>6.76</v>
      </c>
      <c r="L2063" s="8">
        <v>32.33</v>
      </c>
      <c r="N2063" s="8">
        <v>0.69</v>
      </c>
      <c r="U2063" s="8" t="s">
        <v>1030</v>
      </c>
      <c r="V2063" s="19" t="s">
        <v>996</v>
      </c>
      <c r="W2063" s="10">
        <v>1969</v>
      </c>
      <c r="X2063" s="10" t="s">
        <v>997</v>
      </c>
      <c r="AB2063" s="26" t="s">
        <v>998</v>
      </c>
    </row>
    <row r="2064" spans="1:28">
      <c r="A2064" s="8" t="s">
        <v>1013</v>
      </c>
      <c r="B2064" s="8" t="s">
        <v>297</v>
      </c>
      <c r="C2064" s="8" t="s">
        <v>17</v>
      </c>
      <c r="D2064" s="8" t="s">
        <v>999</v>
      </c>
      <c r="I2064" s="8">
        <v>50</v>
      </c>
      <c r="J2064" s="20">
        <v>6.89</v>
      </c>
      <c r="L2064" s="8">
        <v>32.83</v>
      </c>
      <c r="O2064" s="8">
        <v>-3.8</v>
      </c>
      <c r="U2064" s="8" t="s">
        <v>1030</v>
      </c>
      <c r="V2064" s="19" t="s">
        <v>996</v>
      </c>
      <c r="W2064" s="10">
        <v>1969</v>
      </c>
      <c r="X2064" s="10" t="s">
        <v>997</v>
      </c>
      <c r="AB2064" s="26" t="s">
        <v>998</v>
      </c>
    </row>
    <row r="2065" spans="1:28">
      <c r="A2065" s="8" t="s">
        <v>1013</v>
      </c>
      <c r="B2065" s="8" t="s">
        <v>297</v>
      </c>
      <c r="C2065" s="8" t="s">
        <v>17</v>
      </c>
      <c r="D2065" s="8" t="s">
        <v>999</v>
      </c>
      <c r="I2065" s="8">
        <v>60</v>
      </c>
      <c r="J2065" s="20">
        <v>6.72</v>
      </c>
      <c r="L2065" s="8">
        <v>33.03</v>
      </c>
      <c r="O2065" s="8">
        <v>-6.8</v>
      </c>
      <c r="U2065" s="8" t="s">
        <v>1030</v>
      </c>
      <c r="V2065" s="19" t="s">
        <v>996</v>
      </c>
      <c r="W2065" s="10">
        <v>1969</v>
      </c>
      <c r="X2065" s="10" t="s">
        <v>997</v>
      </c>
      <c r="AB2065" s="26" t="s">
        <v>998</v>
      </c>
    </row>
    <row r="2066" spans="1:28">
      <c r="A2066" s="8" t="s">
        <v>1013</v>
      </c>
      <c r="B2066" s="8" t="s">
        <v>297</v>
      </c>
      <c r="C2066" s="8" t="s">
        <v>17</v>
      </c>
      <c r="D2066" s="8" t="s">
        <v>999</v>
      </c>
      <c r="I2066" s="8">
        <v>70</v>
      </c>
      <c r="J2066" s="20">
        <v>6.69</v>
      </c>
      <c r="L2066" s="8">
        <v>33.049999999999997</v>
      </c>
      <c r="O2066" s="8">
        <v>-7.79</v>
      </c>
      <c r="U2066" s="8" t="s">
        <v>1030</v>
      </c>
      <c r="V2066" s="19" t="s">
        <v>996</v>
      </c>
      <c r="W2066" s="10">
        <v>1969</v>
      </c>
      <c r="X2066" s="10" t="s">
        <v>997</v>
      </c>
      <c r="AB2066" s="26" t="s">
        <v>998</v>
      </c>
    </row>
    <row r="2067" spans="1:28">
      <c r="A2067" s="8" t="s">
        <v>1013</v>
      </c>
      <c r="B2067" s="8" t="s">
        <v>236</v>
      </c>
      <c r="C2067" s="8" t="s">
        <v>17</v>
      </c>
      <c r="D2067" s="8" t="s">
        <v>127</v>
      </c>
      <c r="I2067" s="8">
        <v>0</v>
      </c>
      <c r="J2067" s="20">
        <v>12</v>
      </c>
      <c r="L2067" s="8">
        <v>23.25</v>
      </c>
      <c r="N2067" s="8">
        <v>8.64</v>
      </c>
      <c r="U2067" s="8" t="s">
        <v>1030</v>
      </c>
      <c r="V2067" s="19" t="s">
        <v>996</v>
      </c>
      <c r="W2067" s="10">
        <v>1969</v>
      </c>
      <c r="X2067" s="10" t="s">
        <v>997</v>
      </c>
      <c r="AB2067" s="26" t="s">
        <v>998</v>
      </c>
    </row>
    <row r="2068" spans="1:28">
      <c r="A2068" s="8" t="s">
        <v>1013</v>
      </c>
      <c r="B2068" s="8" t="s">
        <v>236</v>
      </c>
      <c r="C2068" s="8" t="s">
        <v>17</v>
      </c>
      <c r="D2068" s="8" t="s">
        <v>127</v>
      </c>
      <c r="I2068" s="8">
        <v>5</v>
      </c>
      <c r="J2068" s="20">
        <v>12.46</v>
      </c>
      <c r="L2068" s="8">
        <v>23.25</v>
      </c>
      <c r="N2068" s="8">
        <v>8.61</v>
      </c>
      <c r="U2068" s="8" t="s">
        <v>1030</v>
      </c>
      <c r="V2068" s="19" t="s">
        <v>996</v>
      </c>
      <c r="W2068" s="10">
        <v>1969</v>
      </c>
      <c r="X2068" s="10" t="s">
        <v>997</v>
      </c>
      <c r="AB2068" s="26" t="s">
        <v>998</v>
      </c>
    </row>
    <row r="2069" spans="1:28">
      <c r="A2069" s="8" t="s">
        <v>1013</v>
      </c>
      <c r="B2069" s="8" t="s">
        <v>236</v>
      </c>
      <c r="C2069" s="8" t="s">
        <v>17</v>
      </c>
      <c r="D2069" s="8" t="s">
        <v>127</v>
      </c>
      <c r="I2069" s="8">
        <v>0</v>
      </c>
      <c r="J2069" s="20">
        <v>13.33</v>
      </c>
      <c r="L2069" s="8">
        <v>24.22</v>
      </c>
      <c r="N2069" s="8">
        <v>5.6</v>
      </c>
      <c r="U2069" s="8" t="s">
        <v>1030</v>
      </c>
      <c r="V2069" s="19" t="s">
        <v>996</v>
      </c>
      <c r="W2069" s="10">
        <v>1969</v>
      </c>
      <c r="X2069" s="10" t="s">
        <v>997</v>
      </c>
      <c r="AB2069" s="26" t="s">
        <v>998</v>
      </c>
    </row>
    <row r="2070" spans="1:28">
      <c r="A2070" s="8" t="s">
        <v>1013</v>
      </c>
      <c r="B2070" s="8" t="s">
        <v>236</v>
      </c>
      <c r="C2070" s="8" t="s">
        <v>17</v>
      </c>
      <c r="D2070" s="8" t="s">
        <v>127</v>
      </c>
      <c r="I2070" s="8">
        <v>20</v>
      </c>
      <c r="J2070" s="20">
        <v>7.24</v>
      </c>
      <c r="L2070" s="8">
        <v>30.08</v>
      </c>
      <c r="N2070" s="8">
        <v>1.89</v>
      </c>
      <c r="U2070" s="8" t="s">
        <v>1030</v>
      </c>
      <c r="V2070" s="19" t="s">
        <v>996</v>
      </c>
      <c r="W2070" s="10">
        <v>1969</v>
      </c>
      <c r="X2070" s="10" t="s">
        <v>997</v>
      </c>
      <c r="AB2070" s="26" t="s">
        <v>998</v>
      </c>
    </row>
    <row r="2071" spans="1:28">
      <c r="A2071" s="8" t="s">
        <v>1013</v>
      </c>
      <c r="B2071" s="8" t="s">
        <v>236</v>
      </c>
      <c r="C2071" s="8" t="s">
        <v>17</v>
      </c>
      <c r="D2071" s="8" t="s">
        <v>127</v>
      </c>
      <c r="I2071" s="8">
        <v>30</v>
      </c>
      <c r="J2071" s="20">
        <v>6.52</v>
      </c>
      <c r="L2071" s="8">
        <v>31.64</v>
      </c>
      <c r="N2071" s="8">
        <v>1.88</v>
      </c>
      <c r="U2071" s="8" t="s">
        <v>1030</v>
      </c>
      <c r="V2071" s="19" t="s">
        <v>996</v>
      </c>
      <c r="W2071" s="10">
        <v>1969</v>
      </c>
      <c r="X2071" s="10" t="s">
        <v>997</v>
      </c>
      <c r="AB2071" s="26" t="s">
        <v>998</v>
      </c>
    </row>
    <row r="2072" spans="1:28">
      <c r="A2072" s="8" t="s">
        <v>1013</v>
      </c>
      <c r="B2072" s="8" t="s">
        <v>236</v>
      </c>
      <c r="C2072" s="8" t="s">
        <v>17</v>
      </c>
      <c r="D2072" s="8" t="s">
        <v>127</v>
      </c>
      <c r="I2072" s="8">
        <v>50</v>
      </c>
      <c r="J2072" s="20">
        <v>7</v>
      </c>
      <c r="L2072" s="8">
        <v>32.69</v>
      </c>
      <c r="N2072" s="8">
        <v>1.25</v>
      </c>
      <c r="U2072" s="8" t="s">
        <v>1030</v>
      </c>
      <c r="V2072" s="19" t="s">
        <v>996</v>
      </c>
      <c r="W2072" s="10">
        <v>1969</v>
      </c>
      <c r="X2072" s="10" t="s">
        <v>997</v>
      </c>
      <c r="AB2072" s="26" t="s">
        <v>998</v>
      </c>
    </row>
    <row r="2073" spans="1:28">
      <c r="A2073" s="8" t="s">
        <v>1013</v>
      </c>
      <c r="B2073" s="8" t="s">
        <v>236</v>
      </c>
      <c r="C2073" s="8" t="s">
        <v>17</v>
      </c>
      <c r="D2073" s="8" t="s">
        <v>127</v>
      </c>
      <c r="I2073" s="8">
        <v>70</v>
      </c>
      <c r="J2073" s="20">
        <v>6.45</v>
      </c>
      <c r="L2073" s="8">
        <v>33.229999999999997</v>
      </c>
      <c r="N2073" s="8">
        <v>0.51</v>
      </c>
      <c r="U2073" s="8" t="s">
        <v>1030</v>
      </c>
      <c r="V2073" s="19" t="s">
        <v>996</v>
      </c>
      <c r="W2073" s="10">
        <v>1969</v>
      </c>
      <c r="X2073" s="10" t="s">
        <v>997</v>
      </c>
      <c r="AB2073" s="26" t="s">
        <v>998</v>
      </c>
    </row>
    <row r="2074" spans="1:28">
      <c r="A2074" s="8" t="s">
        <v>1013</v>
      </c>
      <c r="B2074" s="8" t="s">
        <v>236</v>
      </c>
      <c r="C2074" s="8" t="s">
        <v>17</v>
      </c>
      <c r="D2074" s="8" t="s">
        <v>127</v>
      </c>
      <c r="I2074" s="8">
        <v>80</v>
      </c>
      <c r="J2074" s="20">
        <v>6.3</v>
      </c>
      <c r="L2074" s="8">
        <v>33.299999999999997</v>
      </c>
      <c r="O2074" s="8">
        <v>-0.06</v>
      </c>
      <c r="U2074" s="8" t="s">
        <v>1030</v>
      </c>
      <c r="V2074" s="19" t="s">
        <v>996</v>
      </c>
      <c r="W2074" s="10">
        <v>1969</v>
      </c>
      <c r="X2074" s="10" t="s">
        <v>997</v>
      </c>
      <c r="AB2074" s="26" t="s">
        <v>998</v>
      </c>
    </row>
    <row r="2075" spans="1:28">
      <c r="A2075" s="8" t="s">
        <v>1013</v>
      </c>
      <c r="B2075" s="8" t="s">
        <v>236</v>
      </c>
      <c r="C2075" s="8" t="s">
        <v>17</v>
      </c>
      <c r="D2075" s="8" t="s">
        <v>127</v>
      </c>
      <c r="I2075" s="8">
        <v>100</v>
      </c>
      <c r="J2075" s="20">
        <v>6.27</v>
      </c>
      <c r="L2075" s="8">
        <v>33.47</v>
      </c>
      <c r="O2075" s="8">
        <v>-0.43</v>
      </c>
      <c r="U2075" s="8" t="s">
        <v>1030</v>
      </c>
      <c r="V2075" s="19" t="s">
        <v>996</v>
      </c>
      <c r="W2075" s="10">
        <v>1969</v>
      </c>
      <c r="X2075" s="10" t="s">
        <v>997</v>
      </c>
      <c r="AB2075" s="26" t="s">
        <v>998</v>
      </c>
    </row>
    <row r="2076" spans="1:28">
      <c r="A2076" s="8" t="s">
        <v>1014</v>
      </c>
      <c r="B2076" s="8" t="s">
        <v>151</v>
      </c>
      <c r="C2076" s="8" t="s">
        <v>17</v>
      </c>
      <c r="D2076" s="8" t="s">
        <v>999</v>
      </c>
      <c r="I2076" s="8">
        <v>0</v>
      </c>
      <c r="J2076" s="20">
        <v>6.9</v>
      </c>
      <c r="L2076" s="8">
        <v>22.29</v>
      </c>
      <c r="N2076" s="8">
        <v>9.02</v>
      </c>
      <c r="U2076" s="8" t="s">
        <v>1030</v>
      </c>
      <c r="V2076" s="19" t="s">
        <v>996</v>
      </c>
      <c r="W2076" s="10">
        <v>1969</v>
      </c>
      <c r="X2076" s="10" t="s">
        <v>997</v>
      </c>
      <c r="AB2076" s="26" t="s">
        <v>998</v>
      </c>
    </row>
    <row r="2077" spans="1:28">
      <c r="A2077" s="8" t="s">
        <v>1014</v>
      </c>
      <c r="B2077" s="8" t="s">
        <v>151</v>
      </c>
      <c r="C2077" s="8" t="s">
        <v>17</v>
      </c>
      <c r="D2077" s="8" t="s">
        <v>999</v>
      </c>
      <c r="I2077" s="8">
        <v>5</v>
      </c>
      <c r="J2077" s="20">
        <v>8.31</v>
      </c>
      <c r="L2077" s="8">
        <v>23.75</v>
      </c>
      <c r="N2077" s="8">
        <v>7.75</v>
      </c>
      <c r="U2077" s="8" t="s">
        <v>1030</v>
      </c>
      <c r="V2077" s="19" t="s">
        <v>996</v>
      </c>
      <c r="W2077" s="10">
        <v>1969</v>
      </c>
      <c r="X2077" s="10" t="s">
        <v>997</v>
      </c>
      <c r="AB2077" s="26" t="s">
        <v>998</v>
      </c>
    </row>
    <row r="2078" spans="1:28">
      <c r="A2078" s="8" t="s">
        <v>1014</v>
      </c>
      <c r="B2078" s="8" t="s">
        <v>151</v>
      </c>
      <c r="C2078" s="8" t="s">
        <v>17</v>
      </c>
      <c r="D2078" s="8" t="s">
        <v>999</v>
      </c>
      <c r="I2078" s="8">
        <v>10</v>
      </c>
      <c r="J2078" s="20">
        <v>9.5</v>
      </c>
      <c r="L2078" s="8">
        <v>27.53</v>
      </c>
      <c r="N2078" s="8">
        <v>1.76</v>
      </c>
      <c r="U2078" s="8" t="s">
        <v>1030</v>
      </c>
      <c r="V2078" s="19" t="s">
        <v>996</v>
      </c>
      <c r="W2078" s="10">
        <v>1969</v>
      </c>
      <c r="X2078" s="10" t="s">
        <v>997</v>
      </c>
      <c r="AB2078" s="26" t="s">
        <v>998</v>
      </c>
    </row>
    <row r="2079" spans="1:28">
      <c r="A2079" s="8" t="s">
        <v>1014</v>
      </c>
      <c r="B2079" s="8" t="s">
        <v>151</v>
      </c>
      <c r="C2079" s="8" t="s">
        <v>17</v>
      </c>
      <c r="D2079" s="8" t="s">
        <v>999</v>
      </c>
      <c r="I2079" s="8">
        <v>20</v>
      </c>
      <c r="J2079" s="20">
        <v>7.68</v>
      </c>
      <c r="L2079" s="8">
        <v>30.41</v>
      </c>
      <c r="N2079" s="8">
        <v>2.11</v>
      </c>
      <c r="U2079" s="8" t="s">
        <v>1030</v>
      </c>
      <c r="V2079" s="19" t="s">
        <v>996</v>
      </c>
      <c r="W2079" s="10">
        <v>1969</v>
      </c>
      <c r="X2079" s="10" t="s">
        <v>997</v>
      </c>
      <c r="AB2079" s="26" t="s">
        <v>998</v>
      </c>
    </row>
    <row r="2080" spans="1:28">
      <c r="A2080" s="8" t="s">
        <v>1014</v>
      </c>
      <c r="B2080" s="8" t="s">
        <v>151</v>
      </c>
      <c r="C2080" s="8" t="s">
        <v>17</v>
      </c>
      <c r="D2080" s="8" t="s">
        <v>999</v>
      </c>
      <c r="I2080" s="8">
        <v>30</v>
      </c>
      <c r="J2080" s="20">
        <v>6.86</v>
      </c>
      <c r="L2080" s="8">
        <v>31.51</v>
      </c>
      <c r="N2080" s="8">
        <v>2.2400000000000002</v>
      </c>
      <c r="U2080" s="8" t="s">
        <v>1030</v>
      </c>
      <c r="V2080" s="19" t="s">
        <v>996</v>
      </c>
      <c r="W2080" s="10">
        <v>1969</v>
      </c>
      <c r="X2080" s="10" t="s">
        <v>997</v>
      </c>
      <c r="AB2080" s="26" t="s">
        <v>998</v>
      </c>
    </row>
    <row r="2081" spans="1:28">
      <c r="A2081" s="8" t="s">
        <v>1014</v>
      </c>
      <c r="B2081" s="8" t="s">
        <v>151</v>
      </c>
      <c r="C2081" s="8" t="s">
        <v>17</v>
      </c>
      <c r="D2081" s="8" t="s">
        <v>999</v>
      </c>
      <c r="I2081" s="8">
        <v>40</v>
      </c>
      <c r="J2081" s="20">
        <v>6.76</v>
      </c>
      <c r="L2081" s="8">
        <v>32.22</v>
      </c>
      <c r="N2081" s="8">
        <v>0.65</v>
      </c>
      <c r="U2081" s="8" t="s">
        <v>1030</v>
      </c>
      <c r="V2081" s="19" t="s">
        <v>996</v>
      </c>
      <c r="W2081" s="10">
        <v>1969</v>
      </c>
      <c r="X2081" s="10" t="s">
        <v>997</v>
      </c>
      <c r="AB2081" s="26" t="s">
        <v>998</v>
      </c>
    </row>
    <row r="2082" spans="1:28">
      <c r="A2082" s="8" t="s">
        <v>1014</v>
      </c>
      <c r="B2082" s="8" t="s">
        <v>151</v>
      </c>
      <c r="C2082" s="8" t="s">
        <v>17</v>
      </c>
      <c r="D2082" s="8" t="s">
        <v>999</v>
      </c>
      <c r="I2082" s="8">
        <v>50</v>
      </c>
      <c r="J2082" s="20">
        <v>6.82</v>
      </c>
      <c r="L2082" s="8">
        <v>32.78</v>
      </c>
      <c r="O2082" s="8">
        <v>-0.73</v>
      </c>
      <c r="U2082" s="8" t="s">
        <v>1030</v>
      </c>
      <c r="V2082" s="19" t="s">
        <v>996</v>
      </c>
      <c r="W2082" s="10">
        <v>1969</v>
      </c>
      <c r="X2082" s="10" t="s">
        <v>997</v>
      </c>
      <c r="AB2082" s="26" t="s">
        <v>998</v>
      </c>
    </row>
    <row r="2083" spans="1:28">
      <c r="A2083" s="8" t="s">
        <v>1014</v>
      </c>
      <c r="B2083" s="8" t="s">
        <v>151</v>
      </c>
      <c r="C2083" s="8" t="s">
        <v>17</v>
      </c>
      <c r="D2083" s="8" t="s">
        <v>999</v>
      </c>
      <c r="I2083" s="8">
        <v>60</v>
      </c>
      <c r="J2083" s="20">
        <v>6.75</v>
      </c>
      <c r="L2083" s="8">
        <v>32.94</v>
      </c>
      <c r="O2083" s="8">
        <v>-6.52</v>
      </c>
      <c r="U2083" s="8" t="s">
        <v>1030</v>
      </c>
      <c r="V2083" s="19" t="s">
        <v>996</v>
      </c>
      <c r="W2083" s="10">
        <v>1969</v>
      </c>
      <c r="X2083" s="10" t="s">
        <v>997</v>
      </c>
      <c r="AB2083" s="26" t="s">
        <v>998</v>
      </c>
    </row>
    <row r="2084" spans="1:28">
      <c r="A2084" s="8" t="s">
        <v>1014</v>
      </c>
      <c r="B2084" s="8" t="s">
        <v>1005</v>
      </c>
      <c r="C2084" s="8" t="s">
        <v>17</v>
      </c>
      <c r="D2084" s="8" t="s">
        <v>127</v>
      </c>
      <c r="I2084" s="8">
        <v>0</v>
      </c>
      <c r="J2084" s="20">
        <v>6.8</v>
      </c>
      <c r="L2084" s="8">
        <v>22.95</v>
      </c>
      <c r="N2084" s="8">
        <v>8.89</v>
      </c>
      <c r="U2084" s="8" t="s">
        <v>1030</v>
      </c>
      <c r="V2084" s="19" t="s">
        <v>996</v>
      </c>
      <c r="W2084" s="10">
        <v>1969</v>
      </c>
      <c r="X2084" s="10" t="s">
        <v>997</v>
      </c>
      <c r="AB2084" s="26" t="s">
        <v>998</v>
      </c>
    </row>
    <row r="2085" spans="1:28">
      <c r="A2085" s="8" t="s">
        <v>1014</v>
      </c>
      <c r="B2085" s="8" t="s">
        <v>1005</v>
      </c>
      <c r="C2085" s="8" t="s">
        <v>17</v>
      </c>
      <c r="D2085" s="8" t="s">
        <v>127</v>
      </c>
      <c r="I2085" s="8">
        <v>5</v>
      </c>
      <c r="J2085" s="20">
        <v>8.3800000000000008</v>
      </c>
      <c r="L2085" s="8">
        <v>23.6</v>
      </c>
      <c r="N2085" s="8">
        <v>8.1300000000000008</v>
      </c>
      <c r="U2085" s="8" t="s">
        <v>1030</v>
      </c>
      <c r="V2085" s="19" t="s">
        <v>996</v>
      </c>
      <c r="W2085" s="10">
        <v>1969</v>
      </c>
      <c r="X2085" s="10" t="s">
        <v>997</v>
      </c>
      <c r="AB2085" s="26" t="s">
        <v>998</v>
      </c>
    </row>
    <row r="2086" spans="1:28">
      <c r="A2086" s="8" t="s">
        <v>1014</v>
      </c>
      <c r="B2086" s="8" t="s">
        <v>1005</v>
      </c>
      <c r="C2086" s="8" t="s">
        <v>17</v>
      </c>
      <c r="D2086" s="8" t="s">
        <v>127</v>
      </c>
      <c r="I2086" s="8">
        <v>10</v>
      </c>
      <c r="J2086" s="20">
        <v>12.96</v>
      </c>
      <c r="L2086" s="8">
        <v>27.31</v>
      </c>
      <c r="N2086" s="8">
        <v>1.95</v>
      </c>
      <c r="U2086" s="8" t="s">
        <v>1030</v>
      </c>
      <c r="V2086" s="19" t="s">
        <v>996</v>
      </c>
      <c r="W2086" s="10">
        <v>1969</v>
      </c>
      <c r="X2086" s="10" t="s">
        <v>997</v>
      </c>
      <c r="AB2086" s="26" t="s">
        <v>998</v>
      </c>
    </row>
    <row r="2087" spans="1:28">
      <c r="A2087" s="8" t="s">
        <v>1014</v>
      </c>
      <c r="B2087" s="8" t="s">
        <v>1005</v>
      </c>
      <c r="C2087" s="8" t="s">
        <v>17</v>
      </c>
      <c r="D2087" s="8" t="s">
        <v>127</v>
      </c>
      <c r="I2087" s="8">
        <v>20</v>
      </c>
      <c r="J2087" s="20">
        <v>7.7</v>
      </c>
      <c r="L2087" s="8">
        <v>30.29</v>
      </c>
      <c r="N2087" s="8">
        <v>2.2000000000000002</v>
      </c>
      <c r="U2087" s="8" t="s">
        <v>1030</v>
      </c>
      <c r="V2087" s="19" t="s">
        <v>996</v>
      </c>
      <c r="W2087" s="10">
        <v>1969</v>
      </c>
      <c r="X2087" s="10" t="s">
        <v>997</v>
      </c>
      <c r="AB2087" s="26" t="s">
        <v>998</v>
      </c>
    </row>
    <row r="2088" spans="1:28">
      <c r="A2088" s="8" t="s">
        <v>1014</v>
      </c>
      <c r="B2088" s="8" t="s">
        <v>1005</v>
      </c>
      <c r="C2088" s="8" t="s">
        <v>17</v>
      </c>
      <c r="D2088" s="8" t="s">
        <v>127</v>
      </c>
      <c r="I2088" s="8">
        <v>30</v>
      </c>
      <c r="J2088" s="20">
        <v>6.78</v>
      </c>
      <c r="L2088" s="8">
        <v>31.59</v>
      </c>
      <c r="N2088" s="8">
        <v>2.12</v>
      </c>
      <c r="U2088" s="8" t="s">
        <v>1030</v>
      </c>
      <c r="V2088" s="19" t="s">
        <v>996</v>
      </c>
      <c r="W2088" s="10">
        <v>1969</v>
      </c>
      <c r="X2088" s="10" t="s">
        <v>997</v>
      </c>
      <c r="AB2088" s="26" t="s">
        <v>998</v>
      </c>
    </row>
    <row r="2089" spans="1:28">
      <c r="A2089" s="8" t="s">
        <v>1014</v>
      </c>
      <c r="B2089" s="8" t="s">
        <v>1005</v>
      </c>
      <c r="C2089" s="8" t="s">
        <v>17</v>
      </c>
      <c r="D2089" s="8" t="s">
        <v>127</v>
      </c>
      <c r="I2089" s="8">
        <v>50</v>
      </c>
      <c r="J2089" s="20">
        <v>7.05</v>
      </c>
      <c r="L2089" s="8">
        <v>32.53</v>
      </c>
      <c r="N2089" s="8">
        <v>0.87</v>
      </c>
      <c r="U2089" s="8" t="s">
        <v>1030</v>
      </c>
      <c r="V2089" s="19" t="s">
        <v>996</v>
      </c>
      <c r="W2089" s="10">
        <v>1969</v>
      </c>
      <c r="X2089" s="10" t="s">
        <v>997</v>
      </c>
      <c r="AB2089" s="26" t="s">
        <v>998</v>
      </c>
    </row>
    <row r="2090" spans="1:28">
      <c r="A2090" s="8" t="s">
        <v>1014</v>
      </c>
      <c r="B2090" s="8" t="s">
        <v>1005</v>
      </c>
      <c r="C2090" s="8" t="s">
        <v>17</v>
      </c>
      <c r="D2090" s="8" t="s">
        <v>127</v>
      </c>
      <c r="I2090" s="8">
        <v>70</v>
      </c>
      <c r="J2090" s="20">
        <v>6.53</v>
      </c>
      <c r="L2090" s="8">
        <v>33.17</v>
      </c>
      <c r="N2090" s="8">
        <v>0.67</v>
      </c>
      <c r="U2090" s="8" t="s">
        <v>1030</v>
      </c>
      <c r="V2090" s="19" t="s">
        <v>996</v>
      </c>
      <c r="W2090" s="10">
        <v>1969</v>
      </c>
      <c r="X2090" s="10" t="s">
        <v>997</v>
      </c>
      <c r="AB2090" s="26" t="s">
        <v>998</v>
      </c>
    </row>
    <row r="2091" spans="1:28">
      <c r="A2091" s="8" t="s">
        <v>1014</v>
      </c>
      <c r="B2091" s="8" t="s">
        <v>1005</v>
      </c>
      <c r="C2091" s="8" t="s">
        <v>17</v>
      </c>
      <c r="D2091" s="8" t="s">
        <v>127</v>
      </c>
      <c r="I2091" s="8">
        <v>80</v>
      </c>
      <c r="J2091" s="20">
        <v>6.3</v>
      </c>
      <c r="L2091" s="8">
        <v>33.39</v>
      </c>
      <c r="O2091" s="8">
        <v>-0.36</v>
      </c>
      <c r="U2091" s="8" t="s">
        <v>1030</v>
      </c>
      <c r="V2091" s="19" t="s">
        <v>996</v>
      </c>
      <c r="W2091" s="10">
        <v>1969</v>
      </c>
      <c r="X2091" s="10" t="s">
        <v>997</v>
      </c>
      <c r="AB2091" s="26" t="s">
        <v>998</v>
      </c>
    </row>
    <row r="2092" spans="1:28">
      <c r="A2092" s="8" t="s">
        <v>1014</v>
      </c>
      <c r="B2092" s="8" t="s">
        <v>1005</v>
      </c>
      <c r="C2092" s="8" t="s">
        <v>17</v>
      </c>
      <c r="D2092" s="8" t="s">
        <v>127</v>
      </c>
      <c r="I2092" s="8">
        <v>100</v>
      </c>
      <c r="J2092" s="20">
        <v>6.24</v>
      </c>
      <c r="L2092" s="8">
        <v>33.450000000000003</v>
      </c>
      <c r="O2092" s="8">
        <v>-2.11</v>
      </c>
      <c r="U2092" s="8" t="s">
        <v>1030</v>
      </c>
      <c r="V2092" s="19" t="s">
        <v>996</v>
      </c>
      <c r="W2092" s="10">
        <v>1969</v>
      </c>
      <c r="X2092" s="10" t="s">
        <v>997</v>
      </c>
      <c r="AB2092" s="26" t="s">
        <v>998</v>
      </c>
    </row>
    <row r="2093" spans="1:28">
      <c r="A2093" s="8" t="s">
        <v>1029</v>
      </c>
      <c r="C2093" s="8" t="s">
        <v>17</v>
      </c>
      <c r="D2093" s="8" t="s">
        <v>830</v>
      </c>
      <c r="E2093" s="8" t="s">
        <v>1015</v>
      </c>
      <c r="I2093" s="8">
        <v>0</v>
      </c>
      <c r="J2093" s="20">
        <v>4.5</v>
      </c>
      <c r="L2093" s="8">
        <v>21.15</v>
      </c>
      <c r="M2093" s="8">
        <v>17.72</v>
      </c>
      <c r="N2093" s="8">
        <v>4.4000000000000004</v>
      </c>
      <c r="U2093" s="8" t="s">
        <v>1028</v>
      </c>
      <c r="V2093" s="19" t="s">
        <v>1025</v>
      </c>
      <c r="W2093" s="19">
        <v>1965</v>
      </c>
      <c r="X2093" s="19" t="s">
        <v>1026</v>
      </c>
      <c r="AB2093" s="20" t="s">
        <v>1027</v>
      </c>
    </row>
    <row r="2094" spans="1:28">
      <c r="A2094" s="8" t="s">
        <v>1029</v>
      </c>
      <c r="C2094" s="8" t="s">
        <v>17</v>
      </c>
      <c r="D2094" s="8" t="s">
        <v>830</v>
      </c>
      <c r="E2094" s="8" t="s">
        <v>1015</v>
      </c>
      <c r="I2094" s="8">
        <v>2.5</v>
      </c>
      <c r="J2094" s="20">
        <v>5.13</v>
      </c>
      <c r="L2094" s="8">
        <v>22.12</v>
      </c>
      <c r="M2094" s="8">
        <v>17.59</v>
      </c>
      <c r="N2094" s="8">
        <v>4.32</v>
      </c>
      <c r="U2094" s="8" t="s">
        <v>1028</v>
      </c>
      <c r="V2094" s="19" t="s">
        <v>1025</v>
      </c>
      <c r="W2094" s="19">
        <v>1965</v>
      </c>
      <c r="X2094" s="19" t="s">
        <v>1026</v>
      </c>
      <c r="AB2094" s="20" t="s">
        <v>1027</v>
      </c>
    </row>
    <row r="2095" spans="1:28">
      <c r="A2095" s="8" t="s">
        <v>1029</v>
      </c>
      <c r="C2095" s="8" t="s">
        <v>17</v>
      </c>
      <c r="D2095" s="8" t="s">
        <v>830</v>
      </c>
      <c r="E2095" s="8" t="s">
        <v>1015</v>
      </c>
      <c r="I2095" s="8">
        <v>5</v>
      </c>
      <c r="J2095" s="20">
        <v>5.67</v>
      </c>
      <c r="L2095" s="8">
        <v>22.39</v>
      </c>
      <c r="M2095" s="8">
        <v>17.68</v>
      </c>
      <c r="N2095" s="8">
        <v>4.3899999999999997</v>
      </c>
      <c r="U2095" s="8" t="s">
        <v>1028</v>
      </c>
      <c r="V2095" s="19" t="s">
        <v>1025</v>
      </c>
      <c r="W2095" s="19">
        <v>1965</v>
      </c>
      <c r="X2095" s="19" t="s">
        <v>1026</v>
      </c>
      <c r="AB2095" s="20" t="s">
        <v>1027</v>
      </c>
    </row>
    <row r="2096" spans="1:28">
      <c r="A2096" s="8" t="s">
        <v>1029</v>
      </c>
      <c r="C2096" s="8" t="s">
        <v>17</v>
      </c>
      <c r="D2096" s="8" t="s">
        <v>830</v>
      </c>
      <c r="E2096" s="8" t="s">
        <v>1015</v>
      </c>
      <c r="I2096" s="8">
        <v>7</v>
      </c>
      <c r="J2096" s="20">
        <v>7.22</v>
      </c>
      <c r="L2096" s="8">
        <v>23.66</v>
      </c>
      <c r="M2096" s="8">
        <v>18.510000000000002</v>
      </c>
      <c r="N2096" s="8">
        <v>2.79</v>
      </c>
      <c r="U2096" s="8" t="s">
        <v>1028</v>
      </c>
      <c r="V2096" s="19" t="s">
        <v>1025</v>
      </c>
      <c r="W2096" s="19">
        <v>1965</v>
      </c>
      <c r="X2096" s="19" t="s">
        <v>1026</v>
      </c>
      <c r="AB2096" s="20" t="s">
        <v>1027</v>
      </c>
    </row>
    <row r="2097" spans="1:28">
      <c r="A2097" s="8" t="s">
        <v>1029</v>
      </c>
      <c r="C2097" s="8" t="s">
        <v>17</v>
      </c>
      <c r="D2097" s="8" t="s">
        <v>830</v>
      </c>
      <c r="E2097" s="8" t="s">
        <v>1016</v>
      </c>
      <c r="I2097" s="8">
        <v>0</v>
      </c>
      <c r="J2097" s="20">
        <v>4.5</v>
      </c>
      <c r="L2097" s="8">
        <v>16.78</v>
      </c>
      <c r="M2097" s="8">
        <v>13.34</v>
      </c>
      <c r="N2097" s="8">
        <v>5.19</v>
      </c>
      <c r="U2097" s="8" t="s">
        <v>1028</v>
      </c>
      <c r="V2097" s="19" t="s">
        <v>1025</v>
      </c>
      <c r="W2097" s="19">
        <v>1965</v>
      </c>
      <c r="X2097" s="19" t="s">
        <v>1026</v>
      </c>
      <c r="AB2097" s="20" t="s">
        <v>1027</v>
      </c>
    </row>
    <row r="2098" spans="1:28">
      <c r="A2098" s="8" t="s">
        <v>1029</v>
      </c>
      <c r="C2098" s="8" t="s">
        <v>17</v>
      </c>
      <c r="D2098" s="8" t="s">
        <v>830</v>
      </c>
      <c r="E2098" s="8" t="s">
        <v>1016</v>
      </c>
      <c r="I2098" s="8">
        <v>2.5</v>
      </c>
      <c r="J2098" s="20">
        <v>5</v>
      </c>
      <c r="L2098" s="8">
        <v>22.27</v>
      </c>
      <c r="M2098" s="8">
        <v>17.64</v>
      </c>
      <c r="N2098" s="8">
        <v>4.32</v>
      </c>
      <c r="U2098" s="8" t="s">
        <v>1028</v>
      </c>
      <c r="V2098" s="19" t="s">
        <v>1025</v>
      </c>
      <c r="W2098" s="19">
        <v>1965</v>
      </c>
      <c r="X2098" s="19" t="s">
        <v>1026</v>
      </c>
      <c r="AB2098" s="20" t="s">
        <v>1027</v>
      </c>
    </row>
    <row r="2099" spans="1:28">
      <c r="A2099" s="8" t="s">
        <v>1029</v>
      </c>
      <c r="C2099" s="8" t="s">
        <v>17</v>
      </c>
      <c r="D2099" s="8" t="s">
        <v>830</v>
      </c>
      <c r="E2099" s="8" t="s">
        <v>1016</v>
      </c>
      <c r="I2099" s="8">
        <v>5</v>
      </c>
      <c r="J2099" s="20">
        <v>5.6</v>
      </c>
      <c r="L2099" s="8">
        <v>22.5</v>
      </c>
      <c r="M2099" s="8">
        <v>17.77</v>
      </c>
      <c r="N2099" s="8">
        <v>4.1100000000000003</v>
      </c>
      <c r="U2099" s="8" t="s">
        <v>1028</v>
      </c>
      <c r="V2099" s="19" t="s">
        <v>1025</v>
      </c>
      <c r="W2099" s="19">
        <v>1965</v>
      </c>
      <c r="X2099" s="19" t="s">
        <v>1026</v>
      </c>
      <c r="AB2099" s="20" t="s">
        <v>1027</v>
      </c>
    </row>
    <row r="2100" spans="1:28">
      <c r="A2100" s="8" t="s">
        <v>1029</v>
      </c>
      <c r="C2100" s="8" t="s">
        <v>17</v>
      </c>
      <c r="D2100" s="8" t="s">
        <v>830</v>
      </c>
      <c r="E2100" s="8" t="s">
        <v>1016</v>
      </c>
      <c r="I2100" s="8">
        <v>8</v>
      </c>
      <c r="J2100" s="20">
        <v>7.7</v>
      </c>
      <c r="L2100" s="8">
        <v>24.86</v>
      </c>
      <c r="M2100" s="8">
        <v>19.399999999999999</v>
      </c>
      <c r="N2100" s="8">
        <v>2.88</v>
      </c>
      <c r="U2100" s="8" t="s">
        <v>1028</v>
      </c>
      <c r="V2100" s="19" t="s">
        <v>1025</v>
      </c>
      <c r="W2100" s="19">
        <v>1965</v>
      </c>
      <c r="X2100" s="19" t="s">
        <v>1026</v>
      </c>
      <c r="AB2100" s="20" t="s">
        <v>1027</v>
      </c>
    </row>
    <row r="2101" spans="1:28">
      <c r="A2101" s="8" t="s">
        <v>1029</v>
      </c>
      <c r="C2101" s="8" t="s">
        <v>17</v>
      </c>
      <c r="D2101" s="8" t="s">
        <v>830</v>
      </c>
      <c r="E2101" s="8" t="s">
        <v>1016</v>
      </c>
      <c r="I2101" s="8">
        <v>12</v>
      </c>
      <c r="J2101" s="20">
        <v>9.16</v>
      </c>
      <c r="L2101" s="8">
        <v>28.74</v>
      </c>
      <c r="M2101" s="8">
        <v>22.22</v>
      </c>
      <c r="N2101" s="8">
        <v>1.04</v>
      </c>
      <c r="U2101" s="8" t="s">
        <v>1028</v>
      </c>
      <c r="V2101" s="19" t="s">
        <v>1025</v>
      </c>
      <c r="W2101" s="19">
        <v>1965</v>
      </c>
      <c r="X2101" s="19" t="s">
        <v>1026</v>
      </c>
      <c r="AB2101" s="20" t="s">
        <v>1027</v>
      </c>
    </row>
    <row r="2102" spans="1:28">
      <c r="A2102" s="8" t="s">
        <v>1029</v>
      </c>
      <c r="C2102" s="8" t="s">
        <v>17</v>
      </c>
      <c r="D2102" s="8" t="s">
        <v>830</v>
      </c>
      <c r="E2102" s="8" t="s">
        <v>1016</v>
      </c>
      <c r="I2102" s="8">
        <v>15</v>
      </c>
      <c r="J2102" s="20">
        <v>8.7100000000000009</v>
      </c>
      <c r="L2102" s="8">
        <v>29.67</v>
      </c>
      <c r="M2102" s="8">
        <v>23.02</v>
      </c>
      <c r="N2102" s="8">
        <v>0.13</v>
      </c>
      <c r="U2102" s="8" t="s">
        <v>1028</v>
      </c>
      <c r="V2102" s="19" t="s">
        <v>1025</v>
      </c>
      <c r="W2102" s="19">
        <v>1965</v>
      </c>
      <c r="X2102" s="19" t="s">
        <v>1026</v>
      </c>
      <c r="AB2102" s="20" t="s">
        <v>1027</v>
      </c>
    </row>
    <row r="2103" spans="1:28">
      <c r="A2103" s="8" t="s">
        <v>1029</v>
      </c>
      <c r="C2103" s="8" t="s">
        <v>17</v>
      </c>
      <c r="D2103" s="8" t="s">
        <v>830</v>
      </c>
      <c r="E2103" s="8" t="s">
        <v>1017</v>
      </c>
      <c r="I2103" s="8">
        <v>0</v>
      </c>
      <c r="J2103" s="20">
        <v>5</v>
      </c>
      <c r="L2103" s="8">
        <v>20.62</v>
      </c>
      <c r="M2103" s="8">
        <v>16.34</v>
      </c>
      <c r="N2103" s="8">
        <v>4.67</v>
      </c>
      <c r="U2103" s="8" t="s">
        <v>1028</v>
      </c>
      <c r="V2103" s="19" t="s">
        <v>1025</v>
      </c>
      <c r="W2103" s="19">
        <v>1965</v>
      </c>
      <c r="X2103" s="19" t="s">
        <v>1026</v>
      </c>
      <c r="AB2103" s="20" t="s">
        <v>1027</v>
      </c>
    </row>
    <row r="2104" spans="1:28">
      <c r="A2104" s="8" t="s">
        <v>1029</v>
      </c>
      <c r="C2104" s="8" t="s">
        <v>17</v>
      </c>
      <c r="D2104" s="8" t="s">
        <v>830</v>
      </c>
      <c r="E2104" s="8" t="s">
        <v>1017</v>
      </c>
      <c r="I2104" s="8">
        <v>2.5</v>
      </c>
      <c r="J2104" s="20">
        <v>5.39</v>
      </c>
      <c r="L2104" s="8">
        <v>22.18</v>
      </c>
      <c r="M2104" s="8">
        <v>17.54</v>
      </c>
      <c r="N2104" s="8">
        <v>4.4000000000000004</v>
      </c>
      <c r="U2104" s="8" t="s">
        <v>1028</v>
      </c>
      <c r="V2104" s="19" t="s">
        <v>1025</v>
      </c>
      <c r="W2104" s="19">
        <v>1965</v>
      </c>
      <c r="X2104" s="19" t="s">
        <v>1026</v>
      </c>
      <c r="AB2104" s="20" t="s">
        <v>1027</v>
      </c>
    </row>
    <row r="2105" spans="1:28">
      <c r="A2105" s="8" t="s">
        <v>1029</v>
      </c>
      <c r="C2105" s="8" t="s">
        <v>17</v>
      </c>
      <c r="D2105" s="8" t="s">
        <v>830</v>
      </c>
      <c r="E2105" s="8" t="s">
        <v>1017</v>
      </c>
      <c r="I2105" s="8">
        <v>5</v>
      </c>
      <c r="J2105" s="20">
        <v>5.48</v>
      </c>
      <c r="L2105" s="8">
        <v>22.52</v>
      </c>
      <c r="M2105" s="8">
        <v>17.8</v>
      </c>
      <c r="N2105" s="8">
        <v>4.21</v>
      </c>
      <c r="U2105" s="8" t="s">
        <v>1028</v>
      </c>
      <c r="V2105" s="19" t="s">
        <v>1025</v>
      </c>
      <c r="W2105" s="19">
        <v>1965</v>
      </c>
      <c r="X2105" s="19" t="s">
        <v>1026</v>
      </c>
      <c r="AB2105" s="20" t="s">
        <v>1027</v>
      </c>
    </row>
    <row r="2106" spans="1:28">
      <c r="A2106" s="8" t="s">
        <v>1029</v>
      </c>
      <c r="C2106" s="8" t="s">
        <v>17</v>
      </c>
      <c r="D2106" s="8" t="s">
        <v>830</v>
      </c>
      <c r="E2106" s="8" t="s">
        <v>1017</v>
      </c>
      <c r="I2106" s="8">
        <v>8</v>
      </c>
      <c r="J2106" s="20">
        <v>8.16</v>
      </c>
      <c r="L2106" s="8">
        <v>25.57</v>
      </c>
      <c r="M2106" s="8">
        <v>19.899999999999999</v>
      </c>
      <c r="N2106" s="8">
        <v>2.5499999999999998</v>
      </c>
      <c r="U2106" s="8" t="s">
        <v>1028</v>
      </c>
      <c r="V2106" s="19" t="s">
        <v>1025</v>
      </c>
      <c r="W2106" s="19">
        <v>1965</v>
      </c>
      <c r="X2106" s="19" t="s">
        <v>1026</v>
      </c>
      <c r="AB2106" s="20" t="s">
        <v>1027</v>
      </c>
    </row>
    <row r="2107" spans="1:28">
      <c r="A2107" s="8" t="s">
        <v>1029</v>
      </c>
      <c r="C2107" s="8" t="s">
        <v>17</v>
      </c>
      <c r="D2107" s="8" t="s">
        <v>830</v>
      </c>
      <c r="E2107" s="8" t="s">
        <v>1017</v>
      </c>
      <c r="I2107" s="8">
        <v>12</v>
      </c>
      <c r="J2107" s="20">
        <v>9.42</v>
      </c>
      <c r="L2107" s="8">
        <v>28.68</v>
      </c>
      <c r="M2107" s="8">
        <v>22.14</v>
      </c>
      <c r="N2107" s="8">
        <v>0.38</v>
      </c>
      <c r="U2107" s="8" t="s">
        <v>1028</v>
      </c>
      <c r="V2107" s="19" t="s">
        <v>1025</v>
      </c>
      <c r="W2107" s="19">
        <v>1965</v>
      </c>
      <c r="X2107" s="19" t="s">
        <v>1026</v>
      </c>
      <c r="AB2107" s="20" t="s">
        <v>1027</v>
      </c>
    </row>
    <row r="2108" spans="1:28">
      <c r="A2108" s="8" t="s">
        <v>1029</v>
      </c>
      <c r="C2108" s="8" t="s">
        <v>17</v>
      </c>
      <c r="D2108" s="8" t="s">
        <v>830</v>
      </c>
      <c r="E2108" s="8" t="s">
        <v>1017</v>
      </c>
      <c r="I2108" s="8">
        <v>16</v>
      </c>
      <c r="J2108" s="20">
        <v>8.41</v>
      </c>
      <c r="L2108" s="8">
        <v>30.13</v>
      </c>
      <c r="M2108" s="8">
        <v>23.34</v>
      </c>
      <c r="O2108" s="8">
        <v>0.06</v>
      </c>
      <c r="U2108" s="8" t="s">
        <v>1028</v>
      </c>
      <c r="V2108" s="19" t="s">
        <v>1025</v>
      </c>
      <c r="W2108" s="19">
        <v>1965</v>
      </c>
      <c r="X2108" s="19" t="s">
        <v>1026</v>
      </c>
      <c r="AB2108" s="20" t="s">
        <v>1027</v>
      </c>
    </row>
    <row r="2109" spans="1:28">
      <c r="A2109" s="8" t="s">
        <v>1029</v>
      </c>
      <c r="C2109" s="8" t="s">
        <v>17</v>
      </c>
      <c r="D2109" s="8" t="s">
        <v>830</v>
      </c>
      <c r="E2109" s="8" t="s">
        <v>1018</v>
      </c>
      <c r="I2109" s="8">
        <v>0</v>
      </c>
      <c r="J2109" s="20">
        <v>4.7</v>
      </c>
      <c r="L2109" s="8">
        <v>20.85</v>
      </c>
      <c r="M2109" s="8">
        <v>16.54</v>
      </c>
      <c r="N2109" s="8">
        <v>4.51</v>
      </c>
      <c r="U2109" s="8" t="s">
        <v>1028</v>
      </c>
      <c r="V2109" s="19" t="s">
        <v>1025</v>
      </c>
      <c r="W2109" s="19">
        <v>1965</v>
      </c>
      <c r="X2109" s="19" t="s">
        <v>1026</v>
      </c>
      <c r="AB2109" s="20" t="s">
        <v>1027</v>
      </c>
    </row>
    <row r="2110" spans="1:28">
      <c r="A2110" s="8" t="s">
        <v>1029</v>
      </c>
      <c r="C2110" s="8" t="s">
        <v>17</v>
      </c>
      <c r="D2110" s="8" t="s">
        <v>830</v>
      </c>
      <c r="E2110" s="8" t="s">
        <v>1018</v>
      </c>
      <c r="I2110" s="8">
        <v>2.5</v>
      </c>
      <c r="J2110" s="20">
        <v>4.97</v>
      </c>
      <c r="L2110" s="8">
        <v>22.09</v>
      </c>
      <c r="M2110" s="8">
        <v>17.510000000000002</v>
      </c>
      <c r="N2110" s="8">
        <v>4.3099999999999996</v>
      </c>
      <c r="U2110" s="8" t="s">
        <v>1028</v>
      </c>
      <c r="V2110" s="19" t="s">
        <v>1025</v>
      </c>
      <c r="W2110" s="19">
        <v>1965</v>
      </c>
      <c r="X2110" s="19" t="s">
        <v>1026</v>
      </c>
      <c r="AB2110" s="20" t="s">
        <v>1027</v>
      </c>
    </row>
    <row r="2111" spans="1:28">
      <c r="A2111" s="8" t="s">
        <v>1029</v>
      </c>
      <c r="C2111" s="8" t="s">
        <v>17</v>
      </c>
      <c r="D2111" s="8" t="s">
        <v>830</v>
      </c>
      <c r="E2111" s="8" t="s">
        <v>1018</v>
      </c>
      <c r="I2111" s="8">
        <v>5</v>
      </c>
      <c r="J2111" s="20">
        <v>5.87</v>
      </c>
      <c r="L2111" s="8">
        <v>22.7</v>
      </c>
      <c r="M2111" s="8">
        <v>17.899999999999999</v>
      </c>
      <c r="N2111" s="8">
        <v>3.86</v>
      </c>
      <c r="U2111" s="8" t="s">
        <v>1028</v>
      </c>
      <c r="V2111" s="19" t="s">
        <v>1025</v>
      </c>
      <c r="W2111" s="19">
        <v>1965</v>
      </c>
      <c r="X2111" s="19" t="s">
        <v>1026</v>
      </c>
      <c r="AB2111" s="20" t="s">
        <v>1027</v>
      </c>
    </row>
    <row r="2112" spans="1:28">
      <c r="A2112" s="8" t="s">
        <v>1029</v>
      </c>
      <c r="C2112" s="8" t="s">
        <v>17</v>
      </c>
      <c r="D2112" s="8" t="s">
        <v>830</v>
      </c>
      <c r="E2112" s="8" t="s">
        <v>1018</v>
      </c>
      <c r="I2112" s="8">
        <v>8</v>
      </c>
      <c r="J2112" s="20">
        <v>9.41</v>
      </c>
      <c r="L2112" s="8">
        <v>27.03</v>
      </c>
      <c r="M2112" s="8">
        <v>20.87</v>
      </c>
      <c r="N2112" s="8">
        <v>1.6</v>
      </c>
      <c r="U2112" s="8" t="s">
        <v>1028</v>
      </c>
      <c r="V2112" s="19" t="s">
        <v>1025</v>
      </c>
      <c r="W2112" s="19">
        <v>1965</v>
      </c>
      <c r="X2112" s="19" t="s">
        <v>1026</v>
      </c>
      <c r="AB2112" s="20" t="s">
        <v>1027</v>
      </c>
    </row>
    <row r="2113" spans="1:28">
      <c r="A2113" s="8" t="s">
        <v>1029</v>
      </c>
      <c r="C2113" s="8" t="s">
        <v>17</v>
      </c>
      <c r="D2113" s="8" t="s">
        <v>830</v>
      </c>
      <c r="E2113" s="8" t="s">
        <v>1019</v>
      </c>
      <c r="I2113" s="8">
        <v>0</v>
      </c>
      <c r="J2113" s="20">
        <v>3.4</v>
      </c>
      <c r="L2113" s="8">
        <v>16.55</v>
      </c>
      <c r="M2113" s="8">
        <v>13.22</v>
      </c>
      <c r="N2113" s="8">
        <v>4.8099999999999996</v>
      </c>
      <c r="U2113" s="8" t="s">
        <v>1028</v>
      </c>
      <c r="V2113" s="19" t="s">
        <v>1025</v>
      </c>
      <c r="W2113" s="19">
        <v>1965</v>
      </c>
      <c r="X2113" s="19" t="s">
        <v>1026</v>
      </c>
      <c r="AB2113" s="20" t="s">
        <v>1027</v>
      </c>
    </row>
    <row r="2114" spans="1:28">
      <c r="A2114" s="8" t="s">
        <v>1029</v>
      </c>
      <c r="C2114" s="8" t="s">
        <v>17</v>
      </c>
      <c r="D2114" s="8" t="s">
        <v>830</v>
      </c>
      <c r="E2114" s="8" t="s">
        <v>1019</v>
      </c>
      <c r="I2114" s="8">
        <v>2.5</v>
      </c>
      <c r="J2114" s="20">
        <v>5.37</v>
      </c>
      <c r="L2114" s="8">
        <v>22.16</v>
      </c>
      <c r="M2114" s="8">
        <v>17.52</v>
      </c>
      <c r="N2114" s="8">
        <v>4.26</v>
      </c>
      <c r="U2114" s="8" t="s">
        <v>1028</v>
      </c>
      <c r="V2114" s="19" t="s">
        <v>1025</v>
      </c>
      <c r="W2114" s="19">
        <v>1965</v>
      </c>
      <c r="X2114" s="19" t="s">
        <v>1026</v>
      </c>
      <c r="AB2114" s="20" t="s">
        <v>1027</v>
      </c>
    </row>
    <row r="2115" spans="1:28">
      <c r="A2115" s="8" t="s">
        <v>1029</v>
      </c>
      <c r="C2115" s="8" t="s">
        <v>17</v>
      </c>
      <c r="D2115" s="8" t="s">
        <v>830</v>
      </c>
      <c r="E2115" s="8" t="s">
        <v>1019</v>
      </c>
      <c r="I2115" s="8">
        <v>5</v>
      </c>
      <c r="J2115" s="20">
        <v>5.85</v>
      </c>
      <c r="L2115" s="8">
        <v>22.57</v>
      </c>
      <c r="M2115" s="8">
        <v>17.8</v>
      </c>
      <c r="N2115" s="8">
        <v>3.5</v>
      </c>
      <c r="U2115" s="8" t="s">
        <v>1028</v>
      </c>
      <c r="V2115" s="19" t="s">
        <v>1025</v>
      </c>
      <c r="W2115" s="19">
        <v>1965</v>
      </c>
      <c r="X2115" s="19" t="s">
        <v>1026</v>
      </c>
      <c r="AB2115" s="20" t="s">
        <v>1027</v>
      </c>
    </row>
    <row r="2116" spans="1:28">
      <c r="A2116" s="8" t="s">
        <v>1029</v>
      </c>
      <c r="C2116" s="8" t="s">
        <v>17</v>
      </c>
      <c r="D2116" s="8" t="s">
        <v>830</v>
      </c>
      <c r="E2116" s="8" t="s">
        <v>1019</v>
      </c>
      <c r="I2116" s="8">
        <v>8</v>
      </c>
      <c r="J2116" s="20">
        <v>5.85</v>
      </c>
      <c r="L2116" s="8">
        <v>26.47</v>
      </c>
      <c r="M2116" s="8">
        <v>20.51</v>
      </c>
      <c r="N2116" s="8">
        <v>1.81</v>
      </c>
      <c r="U2116" s="8" t="s">
        <v>1028</v>
      </c>
      <c r="V2116" s="19" t="s">
        <v>1025</v>
      </c>
      <c r="W2116" s="19">
        <v>1965</v>
      </c>
      <c r="X2116" s="19" t="s">
        <v>1026</v>
      </c>
      <c r="AB2116" s="20" t="s">
        <v>1027</v>
      </c>
    </row>
    <row r="2117" spans="1:28">
      <c r="A2117" s="8" t="s">
        <v>1029</v>
      </c>
      <c r="C2117" s="8" t="s">
        <v>17</v>
      </c>
      <c r="D2117" s="8" t="s">
        <v>830</v>
      </c>
      <c r="E2117" s="8" t="s">
        <v>1019</v>
      </c>
      <c r="I2117" s="8">
        <v>12</v>
      </c>
      <c r="J2117" s="20">
        <v>9</v>
      </c>
      <c r="L2117" s="8">
        <v>29.37</v>
      </c>
      <c r="M2117" s="8">
        <v>22.74</v>
      </c>
      <c r="N2117" s="8">
        <v>0.23</v>
      </c>
      <c r="U2117" s="8" t="s">
        <v>1028</v>
      </c>
      <c r="V2117" s="19" t="s">
        <v>1025</v>
      </c>
      <c r="W2117" s="19">
        <v>1965</v>
      </c>
      <c r="X2117" s="19" t="s">
        <v>1026</v>
      </c>
      <c r="AB2117" s="20" t="s">
        <v>1027</v>
      </c>
    </row>
    <row r="2118" spans="1:28">
      <c r="A2118" s="8" t="s">
        <v>1029</v>
      </c>
      <c r="C2118" s="8" t="s">
        <v>17</v>
      </c>
      <c r="D2118" s="8" t="s">
        <v>830</v>
      </c>
      <c r="E2118" s="8" t="s">
        <v>1020</v>
      </c>
      <c r="I2118" s="8">
        <v>0</v>
      </c>
      <c r="J2118" s="20">
        <v>2.16</v>
      </c>
      <c r="L2118" s="8">
        <v>12.36</v>
      </c>
      <c r="M2118" s="8">
        <v>9.93</v>
      </c>
      <c r="N2118" s="8">
        <v>5.22</v>
      </c>
      <c r="U2118" s="8" t="s">
        <v>1028</v>
      </c>
      <c r="V2118" s="19" t="s">
        <v>1025</v>
      </c>
      <c r="W2118" s="19">
        <v>1965</v>
      </c>
      <c r="X2118" s="19" t="s">
        <v>1026</v>
      </c>
      <c r="AB2118" s="20" t="s">
        <v>1027</v>
      </c>
    </row>
    <row r="2119" spans="1:28">
      <c r="A2119" s="8" t="s">
        <v>1029</v>
      </c>
      <c r="C2119" s="8" t="s">
        <v>17</v>
      </c>
      <c r="D2119" s="8" t="s">
        <v>830</v>
      </c>
      <c r="E2119" s="8" t="s">
        <v>1020</v>
      </c>
      <c r="I2119" s="8">
        <v>2.5</v>
      </c>
      <c r="J2119" s="20">
        <v>5.25</v>
      </c>
      <c r="L2119" s="8">
        <v>22.16</v>
      </c>
      <c r="M2119" s="8">
        <v>17.54</v>
      </c>
      <c r="N2119" s="8">
        <v>4.05</v>
      </c>
      <c r="U2119" s="8" t="s">
        <v>1028</v>
      </c>
      <c r="V2119" s="19" t="s">
        <v>1025</v>
      </c>
      <c r="W2119" s="19">
        <v>1965</v>
      </c>
      <c r="X2119" s="19" t="s">
        <v>1026</v>
      </c>
      <c r="AB2119" s="20" t="s">
        <v>1027</v>
      </c>
    </row>
    <row r="2120" spans="1:28">
      <c r="A2120" s="8" t="s">
        <v>1029</v>
      </c>
      <c r="C2120" s="8" t="s">
        <v>17</v>
      </c>
      <c r="D2120" s="8" t="s">
        <v>830</v>
      </c>
      <c r="E2120" s="8" t="s">
        <v>1020</v>
      </c>
      <c r="I2120" s="8">
        <v>5</v>
      </c>
      <c r="J2120" s="20">
        <v>6.55</v>
      </c>
      <c r="L2120" s="8">
        <v>22.56</v>
      </c>
      <c r="M2120" s="8">
        <v>17.72</v>
      </c>
      <c r="N2120" s="8">
        <v>3.04</v>
      </c>
      <c r="U2120" s="8" t="s">
        <v>1028</v>
      </c>
      <c r="V2120" s="19" t="s">
        <v>1025</v>
      </c>
      <c r="W2120" s="19">
        <v>1965</v>
      </c>
      <c r="X2120" s="19" t="s">
        <v>1026</v>
      </c>
      <c r="AB2120" s="20" t="s">
        <v>1027</v>
      </c>
    </row>
    <row r="2121" spans="1:28">
      <c r="A2121" s="8" t="s">
        <v>1029</v>
      </c>
      <c r="C2121" s="8" t="s">
        <v>17</v>
      </c>
      <c r="D2121" s="8" t="s">
        <v>830</v>
      </c>
      <c r="E2121" s="8" t="s">
        <v>1020</v>
      </c>
      <c r="I2121" s="8">
        <v>7</v>
      </c>
      <c r="J2121" s="20">
        <v>7.28</v>
      </c>
      <c r="L2121" s="8">
        <v>23.77</v>
      </c>
      <c r="M2121" s="8">
        <v>18.600000000000001</v>
      </c>
      <c r="N2121" s="8">
        <v>2.62</v>
      </c>
      <c r="U2121" s="8" t="s">
        <v>1028</v>
      </c>
      <c r="V2121" s="19" t="s">
        <v>1025</v>
      </c>
      <c r="W2121" s="19">
        <v>1965</v>
      </c>
      <c r="X2121" s="19" t="s">
        <v>1026</v>
      </c>
      <c r="AB2121" s="20" t="s">
        <v>1027</v>
      </c>
    </row>
    <row r="2122" spans="1:28">
      <c r="A2122" s="8" t="s">
        <v>1029</v>
      </c>
      <c r="C2122" s="8" t="s">
        <v>17</v>
      </c>
      <c r="D2122" s="8" t="s">
        <v>830</v>
      </c>
      <c r="E2122" s="8" t="s">
        <v>1021</v>
      </c>
      <c r="I2122" s="8">
        <v>0</v>
      </c>
      <c r="J2122" s="20">
        <v>3.6</v>
      </c>
      <c r="L2122" s="8">
        <v>10.84</v>
      </c>
      <c r="M2122" s="8">
        <v>8.69</v>
      </c>
      <c r="N2122" s="8">
        <v>5.19</v>
      </c>
      <c r="U2122" s="8" t="s">
        <v>1028</v>
      </c>
      <c r="V2122" s="19" t="s">
        <v>1025</v>
      </c>
      <c r="W2122" s="19">
        <v>1965</v>
      </c>
      <c r="X2122" s="19" t="s">
        <v>1026</v>
      </c>
      <c r="AB2122" s="20" t="s">
        <v>1027</v>
      </c>
    </row>
    <row r="2123" spans="1:28">
      <c r="A2123" s="8" t="s">
        <v>1029</v>
      </c>
      <c r="C2123" s="8" t="s">
        <v>17</v>
      </c>
      <c r="D2123" s="8" t="s">
        <v>830</v>
      </c>
      <c r="E2123" s="8" t="s">
        <v>1021</v>
      </c>
      <c r="I2123" s="8">
        <v>3</v>
      </c>
      <c r="J2123" s="20">
        <v>5.55</v>
      </c>
      <c r="L2123" s="8">
        <v>22.43</v>
      </c>
      <c r="M2123" s="8">
        <v>17.71</v>
      </c>
      <c r="N2123" s="8">
        <v>3.82</v>
      </c>
      <c r="U2123" s="8" t="s">
        <v>1028</v>
      </c>
      <c r="V2123" s="19" t="s">
        <v>1025</v>
      </c>
      <c r="W2123" s="19">
        <v>1965</v>
      </c>
      <c r="X2123" s="19" t="s">
        <v>1026</v>
      </c>
      <c r="AB2123" s="20" t="s">
        <v>1027</v>
      </c>
    </row>
    <row r="2124" spans="1:28">
      <c r="A2124" s="8" t="s">
        <v>1029</v>
      </c>
      <c r="C2124" s="8" t="s">
        <v>17</v>
      </c>
      <c r="D2124" s="8" t="s">
        <v>830</v>
      </c>
      <c r="E2124" s="8" t="s">
        <v>1022</v>
      </c>
      <c r="I2124" s="8">
        <v>0</v>
      </c>
      <c r="J2124" s="20">
        <v>4.5999999999999996</v>
      </c>
      <c r="L2124" s="8">
        <v>17.37</v>
      </c>
      <c r="M2124" s="8">
        <v>13.81</v>
      </c>
      <c r="N2124" s="8">
        <v>4.47</v>
      </c>
      <c r="U2124" s="8" t="s">
        <v>1028</v>
      </c>
      <c r="V2124" s="19" t="s">
        <v>1025</v>
      </c>
      <c r="W2124" s="19">
        <v>1965</v>
      </c>
      <c r="X2124" s="19" t="s">
        <v>1026</v>
      </c>
      <c r="AB2124" s="20" t="s">
        <v>1027</v>
      </c>
    </row>
    <row r="2125" spans="1:28">
      <c r="A2125" s="8" t="s">
        <v>1029</v>
      </c>
      <c r="C2125" s="8" t="s">
        <v>17</v>
      </c>
      <c r="D2125" s="8" t="s">
        <v>830</v>
      </c>
      <c r="E2125" s="8" t="s">
        <v>1022</v>
      </c>
      <c r="I2125" s="8">
        <v>2</v>
      </c>
      <c r="J2125" s="20">
        <v>5.17</v>
      </c>
      <c r="L2125" s="8">
        <v>22.31</v>
      </c>
      <c r="M2125" s="8">
        <v>17.670000000000002</v>
      </c>
      <c r="N2125" s="8">
        <v>3.79</v>
      </c>
      <c r="U2125" s="8" t="s">
        <v>1028</v>
      </c>
      <c r="V2125" s="19" t="s">
        <v>1025</v>
      </c>
      <c r="W2125" s="19">
        <v>1965</v>
      </c>
      <c r="X2125" s="19" t="s">
        <v>1026</v>
      </c>
      <c r="AB2125" s="20" t="s">
        <v>1027</v>
      </c>
    </row>
    <row r="2126" spans="1:28">
      <c r="A2126" s="8" t="s">
        <v>1029</v>
      </c>
      <c r="C2126" s="8" t="s">
        <v>17</v>
      </c>
      <c r="D2126" s="8" t="s">
        <v>830</v>
      </c>
      <c r="E2126" s="8" t="s">
        <v>1023</v>
      </c>
      <c r="I2126" s="8">
        <v>0</v>
      </c>
      <c r="J2126" s="20">
        <v>4.75</v>
      </c>
      <c r="L2126" s="8">
        <v>15.29</v>
      </c>
      <c r="M2126" s="8">
        <v>12.51</v>
      </c>
      <c r="N2126" s="8">
        <v>4.57</v>
      </c>
      <c r="U2126" s="8" t="s">
        <v>1028</v>
      </c>
      <c r="V2126" s="19" t="s">
        <v>1025</v>
      </c>
      <c r="W2126" s="19">
        <v>1965</v>
      </c>
      <c r="X2126" s="19" t="s">
        <v>1026</v>
      </c>
      <c r="AB2126" s="20" t="s">
        <v>1027</v>
      </c>
    </row>
    <row r="2127" spans="1:28">
      <c r="A2127" s="8" t="s">
        <v>1029</v>
      </c>
      <c r="C2127" s="8" t="s">
        <v>17</v>
      </c>
      <c r="D2127" s="8" t="s">
        <v>830</v>
      </c>
      <c r="E2127" s="8" t="s">
        <v>1023</v>
      </c>
      <c r="I2127" s="8">
        <v>2</v>
      </c>
      <c r="J2127" s="20">
        <v>6.14</v>
      </c>
      <c r="L2127" s="8">
        <v>22.34</v>
      </c>
      <c r="M2127" s="8">
        <v>17.600000000000001</v>
      </c>
      <c r="N2127" s="8">
        <v>3.63</v>
      </c>
      <c r="U2127" s="8" t="s">
        <v>1028</v>
      </c>
      <c r="V2127" s="19" t="s">
        <v>1025</v>
      </c>
      <c r="W2127" s="19">
        <v>1965</v>
      </c>
      <c r="X2127" s="19" t="s">
        <v>1026</v>
      </c>
      <c r="AB2127" s="20" t="s">
        <v>1027</v>
      </c>
    </row>
    <row r="2128" spans="1:28">
      <c r="A2128" s="8" t="s">
        <v>1029</v>
      </c>
      <c r="C2128" s="8" t="s">
        <v>17</v>
      </c>
      <c r="D2128" s="8" t="s">
        <v>830</v>
      </c>
      <c r="E2128" s="8" t="s">
        <v>1023</v>
      </c>
      <c r="I2128" s="8">
        <v>4</v>
      </c>
      <c r="J2128" s="20">
        <v>6</v>
      </c>
      <c r="L2128" s="8">
        <v>22.54</v>
      </c>
      <c r="M2128" s="8">
        <v>17.760000000000002</v>
      </c>
      <c r="N2128" s="8">
        <v>2.96</v>
      </c>
      <c r="U2128" s="8" t="s">
        <v>1028</v>
      </c>
      <c r="V2128" s="19" t="s">
        <v>1025</v>
      </c>
      <c r="W2128" s="19">
        <v>1965</v>
      </c>
      <c r="X2128" s="19" t="s">
        <v>1026</v>
      </c>
      <c r="AB2128" s="20" t="s">
        <v>1027</v>
      </c>
    </row>
    <row r="2129" spans="1:28">
      <c r="A2129" s="8" t="s">
        <v>1029</v>
      </c>
      <c r="C2129" s="8" t="s">
        <v>17</v>
      </c>
      <c r="D2129" s="8" t="s">
        <v>830</v>
      </c>
      <c r="E2129" s="8" t="s">
        <v>1024</v>
      </c>
      <c r="I2129" s="8">
        <v>0</v>
      </c>
      <c r="J2129" s="20">
        <v>5.2</v>
      </c>
      <c r="L2129" s="8">
        <v>9.1</v>
      </c>
      <c r="M2129" s="8">
        <v>7.24</v>
      </c>
      <c r="N2129" s="8">
        <v>5.38</v>
      </c>
      <c r="U2129" s="8" t="s">
        <v>1028</v>
      </c>
      <c r="V2129" s="19" t="s">
        <v>1025</v>
      </c>
      <c r="W2129" s="19">
        <v>1965</v>
      </c>
      <c r="X2129" s="19" t="s">
        <v>1026</v>
      </c>
      <c r="AB2129" s="20" t="s">
        <v>1027</v>
      </c>
    </row>
    <row r="2130" spans="1:28">
      <c r="A2130" s="8" t="s">
        <v>1029</v>
      </c>
      <c r="C2130" s="8" t="s">
        <v>17</v>
      </c>
      <c r="D2130" s="8" t="s">
        <v>830</v>
      </c>
      <c r="E2130" s="8" t="s">
        <v>1024</v>
      </c>
      <c r="I2130" s="8">
        <v>2</v>
      </c>
      <c r="J2130" s="20">
        <v>5.5</v>
      </c>
      <c r="L2130" s="8">
        <v>22.31</v>
      </c>
      <c r="M2130" s="8">
        <v>17.63</v>
      </c>
      <c r="N2130" s="8">
        <v>3.66</v>
      </c>
      <c r="U2130" s="8" t="s">
        <v>1028</v>
      </c>
      <c r="V2130" s="19" t="s">
        <v>1025</v>
      </c>
      <c r="W2130" s="19">
        <v>1965</v>
      </c>
      <c r="X2130" s="19" t="s">
        <v>1026</v>
      </c>
      <c r="AB2130" s="20" t="s">
        <v>1027</v>
      </c>
    </row>
    <row r="2131" spans="1:28">
      <c r="A2131" s="8" t="s">
        <v>1032</v>
      </c>
      <c r="C2131" s="8" t="s">
        <v>17</v>
      </c>
      <c r="D2131" s="8" t="s">
        <v>1033</v>
      </c>
      <c r="I2131" s="8">
        <v>0</v>
      </c>
      <c r="L2131" s="8">
        <v>26.815000000000001</v>
      </c>
      <c r="U2131" s="8" t="s">
        <v>1031</v>
      </c>
      <c r="V2131" s="19" t="s">
        <v>480</v>
      </c>
      <c r="W2131" s="19">
        <v>1974</v>
      </c>
      <c r="X2131" s="19" t="s">
        <v>481</v>
      </c>
    </row>
    <row r="2132" spans="1:28">
      <c r="A2132" s="8" t="s">
        <v>1032</v>
      </c>
      <c r="C2132" s="8" t="s">
        <v>17</v>
      </c>
      <c r="D2132" s="8" t="s">
        <v>1033</v>
      </c>
      <c r="I2132" s="8">
        <v>5</v>
      </c>
      <c r="L2132" s="8">
        <v>27.273</v>
      </c>
      <c r="U2132" s="8" t="s">
        <v>1031</v>
      </c>
      <c r="V2132" s="19" t="s">
        <v>480</v>
      </c>
      <c r="W2132" s="19">
        <v>1974</v>
      </c>
      <c r="X2132" s="19" t="s">
        <v>481</v>
      </c>
    </row>
    <row r="2133" spans="1:28">
      <c r="A2133" s="8" t="s">
        <v>1032</v>
      </c>
      <c r="C2133" s="8" t="s">
        <v>17</v>
      </c>
      <c r="D2133" s="8" t="s">
        <v>1033</v>
      </c>
      <c r="I2133" s="8">
        <v>10</v>
      </c>
      <c r="L2133" s="8">
        <v>27.954999999999998</v>
      </c>
      <c r="U2133" s="8" t="s">
        <v>1031</v>
      </c>
      <c r="V2133" s="19" t="s">
        <v>480</v>
      </c>
      <c r="W2133" s="19">
        <v>1974</v>
      </c>
      <c r="X2133" s="19" t="s">
        <v>481</v>
      </c>
    </row>
    <row r="2134" spans="1:28">
      <c r="A2134" s="8" t="s">
        <v>1032</v>
      </c>
      <c r="C2134" s="8" t="s">
        <v>17</v>
      </c>
      <c r="D2134" s="8" t="s">
        <v>1033</v>
      </c>
      <c r="I2134" s="8">
        <v>20</v>
      </c>
      <c r="L2134" s="8">
        <v>31.346</v>
      </c>
      <c r="U2134" s="8" t="s">
        <v>1031</v>
      </c>
      <c r="V2134" s="19" t="s">
        <v>480</v>
      </c>
      <c r="W2134" s="19">
        <v>1974</v>
      </c>
      <c r="X2134" s="19" t="s">
        <v>481</v>
      </c>
    </row>
    <row r="2135" spans="1:28">
      <c r="A2135" s="8" t="s">
        <v>1032</v>
      </c>
      <c r="C2135" s="8" t="s">
        <v>17</v>
      </c>
      <c r="D2135" s="8" t="s">
        <v>1033</v>
      </c>
      <c r="I2135" s="8">
        <v>40</v>
      </c>
      <c r="L2135" s="8">
        <v>32.939</v>
      </c>
      <c r="U2135" s="8" t="s">
        <v>1031</v>
      </c>
      <c r="V2135" s="19" t="s">
        <v>480</v>
      </c>
      <c r="W2135" s="19">
        <v>1974</v>
      </c>
      <c r="X2135" s="19" t="s">
        <v>481</v>
      </c>
    </row>
    <row r="2136" spans="1:28">
      <c r="A2136" s="8" t="s">
        <v>1032</v>
      </c>
      <c r="C2136" s="8" t="s">
        <v>17</v>
      </c>
      <c r="D2136" s="8" t="s">
        <v>1033</v>
      </c>
      <c r="I2136" s="8">
        <v>60</v>
      </c>
      <c r="L2136" s="8">
        <v>33.186</v>
      </c>
      <c r="U2136" s="8" t="s">
        <v>1031</v>
      </c>
      <c r="V2136" s="19" t="s">
        <v>480</v>
      </c>
      <c r="W2136" s="19">
        <v>1974</v>
      </c>
      <c r="X2136" s="19" t="s">
        <v>481</v>
      </c>
    </row>
    <row r="2137" spans="1:28">
      <c r="A2137" s="8" t="s">
        <v>1032</v>
      </c>
      <c r="C2137" s="8" t="s">
        <v>17</v>
      </c>
      <c r="D2137" s="8" t="s">
        <v>1033</v>
      </c>
      <c r="I2137" s="8">
        <v>80</v>
      </c>
      <c r="L2137" s="8">
        <v>33.265999999999998</v>
      </c>
      <c r="U2137" s="8" t="s">
        <v>1031</v>
      </c>
      <c r="V2137" s="19" t="s">
        <v>480</v>
      </c>
      <c r="W2137" s="19">
        <v>1974</v>
      </c>
      <c r="X2137" s="19" t="s">
        <v>481</v>
      </c>
    </row>
    <row r="2138" spans="1:28">
      <c r="A2138" s="8" t="s">
        <v>1032</v>
      </c>
      <c r="C2138" s="8" t="s">
        <v>17</v>
      </c>
      <c r="D2138" s="8" t="s">
        <v>1033</v>
      </c>
      <c r="I2138" s="8">
        <v>110</v>
      </c>
      <c r="L2138" s="8">
        <v>33.265999999999998</v>
      </c>
      <c r="U2138" s="8" t="s">
        <v>1031</v>
      </c>
      <c r="V2138" s="19" t="s">
        <v>480</v>
      </c>
      <c r="W2138" s="19">
        <v>1974</v>
      </c>
      <c r="X2138" s="19" t="s">
        <v>481</v>
      </c>
    </row>
    <row r="2139" spans="1:28">
      <c r="A2139" s="8" t="s">
        <v>1034</v>
      </c>
      <c r="C2139" s="8" t="s">
        <v>17</v>
      </c>
      <c r="D2139" s="8" t="s">
        <v>137</v>
      </c>
      <c r="I2139" s="8">
        <v>2</v>
      </c>
      <c r="L2139" s="8">
        <v>22.844000000000001</v>
      </c>
      <c r="U2139" s="8" t="s">
        <v>1031</v>
      </c>
      <c r="V2139" s="19" t="s">
        <v>480</v>
      </c>
      <c r="W2139" s="19">
        <v>1974</v>
      </c>
      <c r="X2139" s="19" t="s">
        <v>481</v>
      </c>
    </row>
    <row r="2140" spans="1:28">
      <c r="A2140" s="8" t="s">
        <v>1034</v>
      </c>
      <c r="C2140" s="8" t="s">
        <v>17</v>
      </c>
      <c r="D2140" s="8" t="s">
        <v>137</v>
      </c>
      <c r="I2140" s="8">
        <v>50</v>
      </c>
      <c r="L2140" s="8">
        <v>31.126999999999999</v>
      </c>
      <c r="U2140" s="8" t="s">
        <v>1031</v>
      </c>
      <c r="V2140" s="19" t="s">
        <v>480</v>
      </c>
      <c r="W2140" s="19">
        <v>1974</v>
      </c>
      <c r="X2140" s="19" t="s">
        <v>481</v>
      </c>
    </row>
    <row r="2141" spans="1:28">
      <c r="A2141" s="8" t="s">
        <v>1034</v>
      </c>
      <c r="C2141" s="8" t="s">
        <v>17</v>
      </c>
      <c r="D2141" s="8" t="s">
        <v>137</v>
      </c>
      <c r="I2141" s="8">
        <v>55</v>
      </c>
      <c r="L2141" s="8">
        <v>33.259</v>
      </c>
      <c r="U2141" s="8" t="s">
        <v>1031</v>
      </c>
      <c r="V2141" s="19" t="s">
        <v>480</v>
      </c>
      <c r="W2141" s="19">
        <v>1974</v>
      </c>
      <c r="X2141" s="19" t="s">
        <v>481</v>
      </c>
    </row>
    <row r="2142" spans="1:28">
      <c r="A2142" s="8" t="s">
        <v>1034</v>
      </c>
      <c r="C2142" s="8" t="s">
        <v>17</v>
      </c>
      <c r="D2142" s="8" t="s">
        <v>137</v>
      </c>
      <c r="I2142" s="8">
        <v>90</v>
      </c>
      <c r="L2142" s="8">
        <v>33.561</v>
      </c>
      <c r="U2142" s="8" t="s">
        <v>1031</v>
      </c>
      <c r="V2142" s="19" t="s">
        <v>480</v>
      </c>
      <c r="W2142" s="19">
        <v>1974</v>
      </c>
      <c r="X2142" s="19" t="s">
        <v>481</v>
      </c>
    </row>
    <row r="2143" spans="1:28">
      <c r="A2143" s="8" t="s">
        <v>1035</v>
      </c>
      <c r="C2143" s="8" t="s">
        <v>17</v>
      </c>
      <c r="D2143" s="8" t="s">
        <v>75</v>
      </c>
      <c r="I2143" s="8">
        <v>1</v>
      </c>
      <c r="L2143" s="8">
        <v>27.266999999999999</v>
      </c>
      <c r="U2143" s="8" t="s">
        <v>1031</v>
      </c>
      <c r="V2143" s="19" t="s">
        <v>480</v>
      </c>
      <c r="W2143" s="19">
        <v>1974</v>
      </c>
      <c r="X2143" s="19" t="s">
        <v>481</v>
      </c>
    </row>
    <row r="2144" spans="1:28">
      <c r="A2144" s="8" t="s">
        <v>1035</v>
      </c>
      <c r="C2144" s="8" t="s">
        <v>17</v>
      </c>
      <c r="D2144" s="8" t="s">
        <v>75</v>
      </c>
      <c r="I2144" s="8">
        <v>25</v>
      </c>
      <c r="L2144" s="8">
        <v>32.997</v>
      </c>
      <c r="U2144" s="8" t="s">
        <v>1031</v>
      </c>
      <c r="V2144" s="19" t="s">
        <v>480</v>
      </c>
      <c r="W2144" s="19">
        <v>1974</v>
      </c>
      <c r="X2144" s="19" t="s">
        <v>481</v>
      </c>
    </row>
    <row r="2145" spans="1:24">
      <c r="A2145" s="8" t="s">
        <v>1035</v>
      </c>
      <c r="C2145" s="8" t="s">
        <v>17</v>
      </c>
      <c r="D2145" s="8" t="s">
        <v>75</v>
      </c>
      <c r="I2145" s="8">
        <v>65</v>
      </c>
      <c r="L2145" s="8">
        <v>33.468000000000004</v>
      </c>
      <c r="U2145" s="8" t="s">
        <v>1031</v>
      </c>
      <c r="V2145" s="19" t="s">
        <v>480</v>
      </c>
      <c r="W2145" s="19">
        <v>1974</v>
      </c>
      <c r="X2145" s="19" t="s">
        <v>481</v>
      </c>
    </row>
    <row r="2146" spans="1:24">
      <c r="A2146" s="8" t="s">
        <v>1037</v>
      </c>
      <c r="C2146" s="8" t="s">
        <v>17</v>
      </c>
      <c r="D2146" s="8" t="s">
        <v>1036</v>
      </c>
      <c r="I2146" s="8">
        <v>2</v>
      </c>
      <c r="L2146" s="8">
        <v>20.728000000000002</v>
      </c>
      <c r="U2146" s="8" t="s">
        <v>1031</v>
      </c>
      <c r="V2146" s="19" t="s">
        <v>480</v>
      </c>
      <c r="W2146" s="19">
        <v>1974</v>
      </c>
      <c r="X2146" s="19" t="s">
        <v>481</v>
      </c>
    </row>
    <row r="2147" spans="1:24">
      <c r="A2147" s="8" t="s">
        <v>1037</v>
      </c>
      <c r="C2147" s="8" t="s">
        <v>17</v>
      </c>
      <c r="D2147" s="8" t="s">
        <v>1036</v>
      </c>
      <c r="I2147" s="8">
        <v>15</v>
      </c>
      <c r="L2147" s="8">
        <v>28.629000000000001</v>
      </c>
      <c r="U2147" s="8" t="s">
        <v>1031</v>
      </c>
      <c r="V2147" s="19" t="s">
        <v>480</v>
      </c>
      <c r="W2147" s="19">
        <v>1974</v>
      </c>
      <c r="X2147" s="19" t="s">
        <v>481</v>
      </c>
    </row>
    <row r="2148" spans="1:24">
      <c r="A2148" s="8" t="s">
        <v>1037</v>
      </c>
      <c r="C2148" s="8" t="s">
        <v>17</v>
      </c>
      <c r="D2148" s="8" t="s">
        <v>1036</v>
      </c>
      <c r="I2148" s="8">
        <v>30</v>
      </c>
      <c r="L2148" s="8">
        <v>32.658000000000001</v>
      </c>
      <c r="U2148" s="8" t="s">
        <v>1031</v>
      </c>
      <c r="V2148" s="19" t="s">
        <v>480</v>
      </c>
      <c r="W2148" s="19">
        <v>1974</v>
      </c>
      <c r="X2148" s="19" t="s">
        <v>481</v>
      </c>
    </row>
    <row r="2149" spans="1:24">
      <c r="A2149" s="8" t="s">
        <v>1037</v>
      </c>
      <c r="C2149" s="8" t="s">
        <v>17</v>
      </c>
      <c r="D2149" s="8" t="s">
        <v>1036</v>
      </c>
      <c r="I2149" s="8">
        <v>58</v>
      </c>
      <c r="L2149" s="8">
        <v>33.398000000000003</v>
      </c>
      <c r="U2149" s="8" t="s">
        <v>1031</v>
      </c>
      <c r="V2149" s="19" t="s">
        <v>480</v>
      </c>
      <c r="W2149" s="19">
        <v>1974</v>
      </c>
      <c r="X2149" s="19" t="s">
        <v>481</v>
      </c>
    </row>
    <row r="2150" spans="1:24">
      <c r="A2150" s="8" t="s">
        <v>1038</v>
      </c>
      <c r="C2150" s="8" t="s">
        <v>17</v>
      </c>
      <c r="D2150" s="8" t="s">
        <v>137</v>
      </c>
      <c r="I2150" s="8">
        <v>2</v>
      </c>
      <c r="L2150" s="8">
        <v>25.114999999999998</v>
      </c>
      <c r="U2150" s="8" t="s">
        <v>1031</v>
      </c>
      <c r="V2150" s="19" t="s">
        <v>480</v>
      </c>
      <c r="W2150" s="19">
        <v>1974</v>
      </c>
      <c r="X2150" s="19" t="s">
        <v>481</v>
      </c>
    </row>
    <row r="2151" spans="1:24">
      <c r="A2151" s="8" t="s">
        <v>1038</v>
      </c>
      <c r="C2151" s="8" t="s">
        <v>17</v>
      </c>
      <c r="D2151" s="8" t="s">
        <v>137</v>
      </c>
      <c r="I2151" s="8">
        <v>25</v>
      </c>
      <c r="L2151" s="8">
        <v>29.457999999999998</v>
      </c>
      <c r="U2151" s="8" t="s">
        <v>1031</v>
      </c>
      <c r="V2151" s="19" t="s">
        <v>480</v>
      </c>
      <c r="W2151" s="19">
        <v>1974</v>
      </c>
      <c r="X2151" s="19" t="s">
        <v>481</v>
      </c>
    </row>
    <row r="2152" spans="1:24">
      <c r="A2152" s="8" t="s">
        <v>1038</v>
      </c>
      <c r="C2152" s="8" t="s">
        <v>17</v>
      </c>
      <c r="D2152" s="8" t="s">
        <v>137</v>
      </c>
      <c r="I2152" s="8">
        <v>70</v>
      </c>
      <c r="L2152" s="8">
        <v>33.616999999999997</v>
      </c>
      <c r="U2152" s="8" t="s">
        <v>1031</v>
      </c>
      <c r="V2152" s="19" t="s">
        <v>480</v>
      </c>
      <c r="W2152" s="19">
        <v>1974</v>
      </c>
      <c r="X2152" s="19" t="s">
        <v>481</v>
      </c>
    </row>
    <row r="2153" spans="1:24">
      <c r="A2153" s="8" t="s">
        <v>1039</v>
      </c>
      <c r="C2153" s="8" t="s">
        <v>17</v>
      </c>
      <c r="D2153" s="8" t="s">
        <v>1040</v>
      </c>
      <c r="I2153" s="8">
        <v>2</v>
      </c>
      <c r="L2153" s="8">
        <v>18.12</v>
      </c>
      <c r="U2153" s="8" t="s">
        <v>1031</v>
      </c>
      <c r="V2153" s="19" t="s">
        <v>480</v>
      </c>
      <c r="W2153" s="19">
        <v>1974</v>
      </c>
      <c r="X2153" s="19" t="s">
        <v>481</v>
      </c>
    </row>
    <row r="2154" spans="1:24">
      <c r="A2154" s="8" t="s">
        <v>1039</v>
      </c>
      <c r="C2154" s="8" t="s">
        <v>17</v>
      </c>
      <c r="D2154" s="8" t="s">
        <v>1040</v>
      </c>
      <c r="I2154" s="8">
        <v>30</v>
      </c>
      <c r="L2154" s="8">
        <v>32.594999999999999</v>
      </c>
      <c r="U2154" s="8" t="s">
        <v>1031</v>
      </c>
      <c r="V2154" s="19" t="s">
        <v>480</v>
      </c>
      <c r="W2154" s="19">
        <v>1974</v>
      </c>
      <c r="X2154" s="19" t="s">
        <v>481</v>
      </c>
    </row>
    <row r="2155" spans="1:24">
      <c r="A2155" s="8" t="s">
        <v>1039</v>
      </c>
      <c r="C2155" s="8" t="s">
        <v>17</v>
      </c>
      <c r="D2155" s="8" t="s">
        <v>1040</v>
      </c>
      <c r="I2155" s="8">
        <v>70</v>
      </c>
      <c r="L2155" s="8">
        <v>33.225000000000001</v>
      </c>
      <c r="U2155" s="8" t="s">
        <v>1031</v>
      </c>
      <c r="V2155" s="19" t="s">
        <v>480</v>
      </c>
      <c r="W2155" s="19">
        <v>1974</v>
      </c>
      <c r="X2155" s="19" t="s">
        <v>481</v>
      </c>
    </row>
    <row r="2156" spans="1:24">
      <c r="A2156" s="8" t="s">
        <v>1039</v>
      </c>
      <c r="C2156" s="8" t="s">
        <v>17</v>
      </c>
      <c r="D2156" s="8" t="s">
        <v>1040</v>
      </c>
      <c r="I2156" s="8">
        <v>150</v>
      </c>
      <c r="L2156" s="8">
        <v>33.448999999999998</v>
      </c>
      <c r="U2156" s="8" t="s">
        <v>1031</v>
      </c>
      <c r="V2156" s="19" t="s">
        <v>480</v>
      </c>
      <c r="W2156" s="19">
        <v>1974</v>
      </c>
      <c r="X2156" s="19" t="s">
        <v>481</v>
      </c>
    </row>
    <row r="2157" spans="1:24">
      <c r="A2157" s="8" t="s">
        <v>1041</v>
      </c>
      <c r="C2157" s="8" t="s">
        <v>17</v>
      </c>
      <c r="D2157" s="8" t="s">
        <v>1040</v>
      </c>
      <c r="I2157" s="8">
        <v>2</v>
      </c>
      <c r="L2157" s="8">
        <v>24.599</v>
      </c>
      <c r="U2157" s="8" t="s">
        <v>1031</v>
      </c>
      <c r="V2157" s="19" t="s">
        <v>480</v>
      </c>
      <c r="W2157" s="19">
        <v>1974</v>
      </c>
      <c r="X2157" s="19" t="s">
        <v>481</v>
      </c>
    </row>
    <row r="2158" spans="1:24">
      <c r="A2158" s="8" t="s">
        <v>1041</v>
      </c>
      <c r="C2158" s="8" t="s">
        <v>17</v>
      </c>
      <c r="D2158" s="8" t="s">
        <v>1040</v>
      </c>
      <c r="I2158" s="8">
        <v>32</v>
      </c>
      <c r="L2158" s="8">
        <v>33.098999999999997</v>
      </c>
      <c r="U2158" s="8" t="s">
        <v>1031</v>
      </c>
      <c r="V2158" s="19" t="s">
        <v>480</v>
      </c>
      <c r="W2158" s="19">
        <v>1974</v>
      </c>
      <c r="X2158" s="19" t="s">
        <v>481</v>
      </c>
    </row>
    <row r="2159" spans="1:24">
      <c r="A2159" s="8" t="s">
        <v>1041</v>
      </c>
      <c r="C2159" s="8" t="s">
        <v>17</v>
      </c>
      <c r="D2159" s="8" t="s">
        <v>1040</v>
      </c>
      <c r="I2159" s="8">
        <v>70</v>
      </c>
      <c r="L2159" s="8">
        <v>33.563000000000002</v>
      </c>
      <c r="U2159" s="8" t="s">
        <v>1031</v>
      </c>
      <c r="V2159" s="19" t="s">
        <v>480</v>
      </c>
      <c r="W2159" s="19">
        <v>1974</v>
      </c>
      <c r="X2159" s="19" t="s">
        <v>481</v>
      </c>
    </row>
    <row r="2160" spans="1:24">
      <c r="A2160" s="8" t="s">
        <v>1041</v>
      </c>
      <c r="C2160" s="8" t="s">
        <v>17</v>
      </c>
      <c r="D2160" s="8" t="s">
        <v>1040</v>
      </c>
      <c r="I2160" s="8">
        <v>150</v>
      </c>
      <c r="L2160" s="8">
        <v>33.628999999999998</v>
      </c>
      <c r="U2160" s="8" t="s">
        <v>1031</v>
      </c>
      <c r="V2160" s="19" t="s">
        <v>480</v>
      </c>
      <c r="W2160" s="19">
        <v>1974</v>
      </c>
      <c r="X2160" s="19" t="s">
        <v>481</v>
      </c>
    </row>
    <row r="2161" spans="1:24">
      <c r="A2161" s="8" t="s">
        <v>1042</v>
      </c>
      <c r="C2161" s="8" t="s">
        <v>17</v>
      </c>
      <c r="D2161" s="8" t="s">
        <v>137</v>
      </c>
      <c r="I2161" s="8">
        <v>2</v>
      </c>
      <c r="L2161" s="8">
        <v>21.045999999999999</v>
      </c>
      <c r="U2161" s="8" t="s">
        <v>1031</v>
      </c>
      <c r="V2161" s="19" t="s">
        <v>480</v>
      </c>
      <c r="W2161" s="19">
        <v>1974</v>
      </c>
      <c r="X2161" s="19" t="s">
        <v>481</v>
      </c>
    </row>
    <row r="2162" spans="1:24">
      <c r="A2162" s="8" t="s">
        <v>1042</v>
      </c>
      <c r="C2162" s="8" t="s">
        <v>17</v>
      </c>
      <c r="D2162" s="8" t="s">
        <v>137</v>
      </c>
      <c r="I2162" s="8">
        <v>20</v>
      </c>
      <c r="L2162" s="8">
        <v>31.46</v>
      </c>
      <c r="U2162" s="8" t="s">
        <v>1031</v>
      </c>
      <c r="V2162" s="19" t="s">
        <v>480</v>
      </c>
      <c r="W2162" s="19">
        <v>1974</v>
      </c>
      <c r="X2162" s="19" t="s">
        <v>481</v>
      </c>
    </row>
    <row r="2163" spans="1:24">
      <c r="A2163" s="8" t="s">
        <v>1042</v>
      </c>
      <c r="C2163" s="8" t="s">
        <v>17</v>
      </c>
      <c r="D2163" s="8" t="s">
        <v>137</v>
      </c>
      <c r="I2163" s="8">
        <v>55</v>
      </c>
      <c r="L2163" s="8">
        <v>33.151000000000003</v>
      </c>
      <c r="U2163" s="8" t="s">
        <v>1031</v>
      </c>
      <c r="V2163" s="19" t="s">
        <v>480</v>
      </c>
      <c r="W2163" s="19">
        <v>1974</v>
      </c>
      <c r="X2163" s="19" t="s">
        <v>481</v>
      </c>
    </row>
    <row r="2164" spans="1:24">
      <c r="A2164" s="8" t="s">
        <v>1042</v>
      </c>
      <c r="C2164" s="8" t="s">
        <v>17</v>
      </c>
      <c r="D2164" s="8" t="s">
        <v>137</v>
      </c>
      <c r="I2164" s="8">
        <v>80</v>
      </c>
      <c r="L2164" s="8">
        <v>33.304000000000002</v>
      </c>
      <c r="U2164" s="8" t="s">
        <v>1031</v>
      </c>
      <c r="V2164" s="19" t="s">
        <v>480</v>
      </c>
      <c r="W2164" s="19">
        <v>1974</v>
      </c>
      <c r="X2164" s="19" t="s">
        <v>481</v>
      </c>
    </row>
    <row r="2165" spans="1:24">
      <c r="A2165" s="8" t="s">
        <v>1043</v>
      </c>
      <c r="C2165" s="8" t="s">
        <v>17</v>
      </c>
      <c r="D2165" s="8" t="s">
        <v>1040</v>
      </c>
      <c r="I2165" s="8">
        <v>2</v>
      </c>
      <c r="L2165" s="8">
        <v>24.568000000000001</v>
      </c>
      <c r="U2165" s="8" t="s">
        <v>1031</v>
      </c>
      <c r="V2165" s="19" t="s">
        <v>480</v>
      </c>
      <c r="W2165" s="19">
        <v>1974</v>
      </c>
      <c r="X2165" s="19" t="s">
        <v>481</v>
      </c>
    </row>
    <row r="2166" spans="1:24">
      <c r="A2166" s="8" t="s">
        <v>1043</v>
      </c>
      <c r="C2166" s="8" t="s">
        <v>17</v>
      </c>
      <c r="D2166" s="8" t="s">
        <v>1040</v>
      </c>
      <c r="I2166" s="8">
        <v>30</v>
      </c>
      <c r="L2166" s="8">
        <v>32.976999999999997</v>
      </c>
      <c r="U2166" s="8" t="s">
        <v>1031</v>
      </c>
      <c r="V2166" s="19" t="s">
        <v>480</v>
      </c>
      <c r="W2166" s="19">
        <v>1974</v>
      </c>
      <c r="X2166" s="19" t="s">
        <v>481</v>
      </c>
    </row>
    <row r="2167" spans="1:24">
      <c r="A2167" s="8" t="s">
        <v>1044</v>
      </c>
      <c r="C2167" s="8" t="s">
        <v>17</v>
      </c>
      <c r="D2167" s="8" t="s">
        <v>137</v>
      </c>
      <c r="I2167" s="8">
        <v>2</v>
      </c>
      <c r="L2167" s="8">
        <v>23.088000000000001</v>
      </c>
      <c r="U2167" s="8" t="s">
        <v>1031</v>
      </c>
      <c r="V2167" s="19" t="s">
        <v>480</v>
      </c>
      <c r="W2167" s="19">
        <v>1974</v>
      </c>
      <c r="X2167" s="19" t="s">
        <v>481</v>
      </c>
    </row>
    <row r="2168" spans="1:24">
      <c r="A2168" s="8" t="s">
        <v>1044</v>
      </c>
      <c r="C2168" s="8" t="s">
        <v>17</v>
      </c>
      <c r="D2168" s="8" t="s">
        <v>137</v>
      </c>
      <c r="I2168" s="8">
        <v>20</v>
      </c>
      <c r="L2168" s="8">
        <v>32.204000000000001</v>
      </c>
      <c r="U2168" s="8" t="s">
        <v>1031</v>
      </c>
      <c r="V2168" s="19" t="s">
        <v>480</v>
      </c>
      <c r="W2168" s="19">
        <v>1974</v>
      </c>
      <c r="X2168" s="19" t="s">
        <v>481</v>
      </c>
    </row>
    <row r="2169" spans="1:24">
      <c r="A2169" s="8" t="s">
        <v>1044</v>
      </c>
      <c r="C2169" s="8" t="s">
        <v>17</v>
      </c>
      <c r="D2169" s="8" t="s">
        <v>137</v>
      </c>
      <c r="I2169" s="8">
        <v>60</v>
      </c>
      <c r="L2169" s="8">
        <v>33.161000000000001</v>
      </c>
      <c r="U2169" s="8" t="s">
        <v>1031</v>
      </c>
      <c r="V2169" s="19" t="s">
        <v>480</v>
      </c>
      <c r="W2169" s="19">
        <v>1974</v>
      </c>
      <c r="X2169" s="19" t="s">
        <v>481</v>
      </c>
    </row>
    <row r="2170" spans="1:24">
      <c r="A2170" s="8" t="s">
        <v>1044</v>
      </c>
      <c r="C2170" s="8" t="s">
        <v>17</v>
      </c>
      <c r="D2170" s="8" t="s">
        <v>137</v>
      </c>
      <c r="I2170" s="8">
        <v>80</v>
      </c>
      <c r="L2170" s="8">
        <v>33.267000000000003</v>
      </c>
      <c r="U2170" s="8" t="s">
        <v>1031</v>
      </c>
      <c r="V2170" s="19" t="s">
        <v>480</v>
      </c>
      <c r="W2170" s="19">
        <v>1974</v>
      </c>
      <c r="X2170" s="19" t="s">
        <v>481</v>
      </c>
    </row>
    <row r="2171" spans="1:24">
      <c r="A2171" s="8" t="s">
        <v>1045</v>
      </c>
      <c r="C2171" s="8" t="s">
        <v>17</v>
      </c>
      <c r="D2171" s="8" t="s">
        <v>137</v>
      </c>
      <c r="I2171" s="8">
        <v>2</v>
      </c>
      <c r="L2171" s="8">
        <v>28.215</v>
      </c>
      <c r="U2171" s="8" t="s">
        <v>1031</v>
      </c>
      <c r="V2171" s="19" t="s">
        <v>480</v>
      </c>
      <c r="W2171" s="19">
        <v>1974</v>
      </c>
      <c r="X2171" s="19" t="s">
        <v>481</v>
      </c>
    </row>
    <row r="2172" spans="1:24">
      <c r="A2172" s="8" t="s">
        <v>1045</v>
      </c>
      <c r="C2172" s="8" t="s">
        <v>17</v>
      </c>
      <c r="D2172" s="8" t="s">
        <v>137</v>
      </c>
      <c r="I2172" s="8">
        <v>30</v>
      </c>
      <c r="L2172" s="8">
        <v>32.860999999999997</v>
      </c>
      <c r="U2172" s="8" t="s">
        <v>1031</v>
      </c>
      <c r="V2172" s="19" t="s">
        <v>480</v>
      </c>
      <c r="W2172" s="19">
        <v>1974</v>
      </c>
      <c r="X2172" s="19" t="s">
        <v>481</v>
      </c>
    </row>
    <row r="2173" spans="1:24">
      <c r="A2173" s="8" t="s">
        <v>1045</v>
      </c>
      <c r="C2173" s="8" t="s">
        <v>17</v>
      </c>
      <c r="D2173" s="8" t="s">
        <v>137</v>
      </c>
      <c r="I2173" s="8">
        <v>60</v>
      </c>
      <c r="L2173" s="8">
        <v>33.161999999999999</v>
      </c>
      <c r="U2173" s="8" t="s">
        <v>1031</v>
      </c>
      <c r="V2173" s="19" t="s">
        <v>480</v>
      </c>
      <c r="W2173" s="19">
        <v>1974</v>
      </c>
      <c r="X2173" s="19" t="s">
        <v>481</v>
      </c>
    </row>
    <row r="2174" spans="1:24">
      <c r="A2174" s="8" t="s">
        <v>1045</v>
      </c>
      <c r="C2174" s="8" t="s">
        <v>17</v>
      </c>
      <c r="D2174" s="8" t="s">
        <v>137</v>
      </c>
      <c r="I2174" s="8">
        <v>90</v>
      </c>
      <c r="L2174" s="8">
        <v>33.273000000000003</v>
      </c>
      <c r="U2174" s="8" t="s">
        <v>1031</v>
      </c>
      <c r="V2174" s="19" t="s">
        <v>480</v>
      </c>
      <c r="W2174" s="19">
        <v>1974</v>
      </c>
      <c r="X2174" s="19" t="s">
        <v>481</v>
      </c>
    </row>
    <row r="2175" spans="1:24">
      <c r="A2175" s="8" t="s">
        <v>1046</v>
      </c>
      <c r="C2175" s="8" t="s">
        <v>17</v>
      </c>
      <c r="D2175" s="8" t="s">
        <v>77</v>
      </c>
      <c r="I2175" s="8">
        <v>2</v>
      </c>
      <c r="L2175" s="8">
        <v>27.548999999999999</v>
      </c>
      <c r="U2175" s="8" t="s">
        <v>1031</v>
      </c>
      <c r="V2175" s="19" t="s">
        <v>480</v>
      </c>
      <c r="W2175" s="19">
        <v>1974</v>
      </c>
      <c r="X2175" s="19" t="s">
        <v>481</v>
      </c>
    </row>
    <row r="2176" spans="1:24">
      <c r="A2176" s="8" t="s">
        <v>1046</v>
      </c>
      <c r="C2176" s="8" t="s">
        <v>17</v>
      </c>
      <c r="D2176" s="8" t="s">
        <v>77</v>
      </c>
      <c r="I2176" s="8">
        <v>30</v>
      </c>
      <c r="L2176" s="8">
        <v>27.606999999999999</v>
      </c>
      <c r="U2176" s="8" t="s">
        <v>1031</v>
      </c>
      <c r="V2176" s="19" t="s">
        <v>480</v>
      </c>
      <c r="W2176" s="19">
        <v>1974</v>
      </c>
      <c r="X2176" s="19" t="s">
        <v>481</v>
      </c>
    </row>
    <row r="2177" spans="1:30">
      <c r="A2177" s="8" t="s">
        <v>1046</v>
      </c>
      <c r="C2177" s="8" t="s">
        <v>17</v>
      </c>
      <c r="D2177" s="8" t="s">
        <v>77</v>
      </c>
      <c r="I2177" s="8">
        <v>100</v>
      </c>
      <c r="L2177" s="8">
        <v>34.837000000000003</v>
      </c>
      <c r="U2177" s="8" t="s">
        <v>1031</v>
      </c>
      <c r="V2177" s="19" t="s">
        <v>480</v>
      </c>
      <c r="W2177" s="19">
        <v>1974</v>
      </c>
      <c r="X2177" s="19" t="s">
        <v>481</v>
      </c>
    </row>
    <row r="2178" spans="1:30">
      <c r="A2178" s="8" t="s">
        <v>1046</v>
      </c>
      <c r="C2178" s="8" t="s">
        <v>17</v>
      </c>
      <c r="D2178" s="8" t="s">
        <v>77</v>
      </c>
      <c r="I2178" s="8">
        <v>190</v>
      </c>
      <c r="L2178" s="8">
        <v>35.039000000000001</v>
      </c>
      <c r="U2178" s="8" t="s">
        <v>1031</v>
      </c>
      <c r="V2178" s="19" t="s">
        <v>480</v>
      </c>
      <c r="W2178" s="19">
        <v>1974</v>
      </c>
      <c r="X2178" s="19" t="s">
        <v>481</v>
      </c>
    </row>
    <row r="2179" spans="1:30">
      <c r="A2179" s="8" t="s">
        <v>1047</v>
      </c>
      <c r="C2179" s="8" t="s">
        <v>17</v>
      </c>
      <c r="D2179" s="8" t="s">
        <v>1048</v>
      </c>
      <c r="I2179" s="8">
        <v>0</v>
      </c>
      <c r="L2179" s="8">
        <v>23.97</v>
      </c>
      <c r="N2179" s="8">
        <v>10.63</v>
      </c>
      <c r="U2179" s="8" t="s">
        <v>1031</v>
      </c>
      <c r="V2179" s="19" t="s">
        <v>480</v>
      </c>
      <c r="W2179" s="19">
        <v>1974</v>
      </c>
      <c r="X2179" s="19" t="s">
        <v>481</v>
      </c>
    </row>
    <row r="2180" spans="1:30">
      <c r="A2180" s="8" t="s">
        <v>1047</v>
      </c>
      <c r="C2180" s="8" t="s">
        <v>17</v>
      </c>
      <c r="D2180" s="8" t="s">
        <v>1048</v>
      </c>
      <c r="I2180" s="8">
        <v>5</v>
      </c>
      <c r="L2180" s="8">
        <v>24.77</v>
      </c>
      <c r="N2180" s="8">
        <v>9.8800000000000008</v>
      </c>
      <c r="U2180" s="8" t="s">
        <v>1031</v>
      </c>
      <c r="V2180" s="19" t="s">
        <v>480</v>
      </c>
      <c r="W2180" s="19">
        <v>1974</v>
      </c>
      <c r="X2180" s="19" t="s">
        <v>481</v>
      </c>
    </row>
    <row r="2181" spans="1:30">
      <c r="A2181" s="8" t="s">
        <v>1047</v>
      </c>
      <c r="C2181" s="8" t="s">
        <v>17</v>
      </c>
      <c r="D2181" s="8" t="s">
        <v>1048</v>
      </c>
      <c r="I2181" s="8">
        <v>10</v>
      </c>
      <c r="L2181" s="8">
        <v>25.53</v>
      </c>
      <c r="N2181" s="8">
        <v>9.56</v>
      </c>
      <c r="U2181" s="8" t="s">
        <v>1031</v>
      </c>
      <c r="V2181" s="19" t="s">
        <v>480</v>
      </c>
      <c r="W2181" s="19">
        <v>1974</v>
      </c>
      <c r="X2181" s="19" t="s">
        <v>481</v>
      </c>
    </row>
    <row r="2182" spans="1:30">
      <c r="A2182" s="8" t="s">
        <v>1047</v>
      </c>
      <c r="C2182" s="8" t="s">
        <v>17</v>
      </c>
      <c r="D2182" s="8" t="s">
        <v>1048</v>
      </c>
      <c r="I2182" s="8">
        <v>15</v>
      </c>
      <c r="L2182" s="8">
        <v>29.03</v>
      </c>
      <c r="N2182" s="8">
        <v>4.68</v>
      </c>
      <c r="U2182" s="8" t="s">
        <v>1031</v>
      </c>
      <c r="V2182" s="19" t="s">
        <v>480</v>
      </c>
      <c r="W2182" s="19">
        <v>1974</v>
      </c>
      <c r="X2182" s="19" t="s">
        <v>481</v>
      </c>
    </row>
    <row r="2183" spans="1:30">
      <c r="A2183" s="8" t="s">
        <v>1047</v>
      </c>
      <c r="C2183" s="8" t="s">
        <v>17</v>
      </c>
      <c r="D2183" s="8" t="s">
        <v>1048</v>
      </c>
      <c r="I2183" s="8">
        <v>25</v>
      </c>
      <c r="L2183" s="8">
        <v>33.01</v>
      </c>
      <c r="N2183" s="8">
        <v>1.41</v>
      </c>
      <c r="U2183" s="8" t="s">
        <v>1031</v>
      </c>
      <c r="V2183" s="19" t="s">
        <v>480</v>
      </c>
      <c r="W2183" s="19">
        <v>1974</v>
      </c>
      <c r="X2183" s="19" t="s">
        <v>481</v>
      </c>
    </row>
    <row r="2184" spans="1:30">
      <c r="A2184" s="8" t="s">
        <v>1047</v>
      </c>
      <c r="C2184" s="8" t="s">
        <v>17</v>
      </c>
      <c r="D2184" s="8" t="s">
        <v>1048</v>
      </c>
      <c r="I2184" s="8">
        <v>50</v>
      </c>
      <c r="L2184" s="8">
        <v>33.409999999999997</v>
      </c>
      <c r="N2184" s="8">
        <v>3.68</v>
      </c>
      <c r="U2184" s="8" t="s">
        <v>1031</v>
      </c>
      <c r="V2184" s="19" t="s">
        <v>480</v>
      </c>
      <c r="W2184" s="19">
        <v>1974</v>
      </c>
      <c r="X2184" s="19" t="s">
        <v>481</v>
      </c>
    </row>
    <row r="2185" spans="1:30">
      <c r="A2185" s="8" t="s">
        <v>1047</v>
      </c>
      <c r="C2185" s="8" t="s">
        <v>17</v>
      </c>
      <c r="D2185" s="8" t="s">
        <v>1048</v>
      </c>
      <c r="I2185" s="8">
        <v>75</v>
      </c>
      <c r="L2185" s="8">
        <v>33.450000000000003</v>
      </c>
      <c r="N2185" s="8">
        <v>4.08</v>
      </c>
      <c r="U2185" s="8" t="s">
        <v>1031</v>
      </c>
      <c r="V2185" s="19" t="s">
        <v>480</v>
      </c>
      <c r="W2185" s="19">
        <v>1974</v>
      </c>
      <c r="X2185" s="19" t="s">
        <v>481</v>
      </c>
    </row>
    <row r="2186" spans="1:30">
      <c r="A2186" s="8" t="s">
        <v>1049</v>
      </c>
      <c r="C2186" s="8" t="s">
        <v>17</v>
      </c>
      <c r="D2186" s="8" t="s">
        <v>137</v>
      </c>
      <c r="E2186" s="8" t="s">
        <v>1050</v>
      </c>
      <c r="G2186" s="8">
        <v>59.816667000000002</v>
      </c>
      <c r="H2186" s="8">
        <v>10.566667000000001</v>
      </c>
      <c r="I2186" s="8">
        <v>2</v>
      </c>
      <c r="J2186" s="20">
        <v>1.2</v>
      </c>
      <c r="U2186" s="8" t="s">
        <v>1063</v>
      </c>
      <c r="V2186" s="19" t="s">
        <v>1064</v>
      </c>
      <c r="W2186" s="19">
        <v>2000</v>
      </c>
      <c r="X2186" s="19" t="s">
        <v>1065</v>
      </c>
      <c r="AB2186" s="10" t="s">
        <v>81</v>
      </c>
      <c r="AC2186" s="12">
        <v>85</v>
      </c>
      <c r="AD2186" s="13" t="s">
        <v>1066</v>
      </c>
    </row>
    <row r="2187" spans="1:30">
      <c r="A2187" s="8" t="s">
        <v>1051</v>
      </c>
      <c r="C2187" s="8" t="s">
        <v>17</v>
      </c>
      <c r="D2187" s="8" t="s">
        <v>137</v>
      </c>
      <c r="E2187" s="8" t="s">
        <v>1050</v>
      </c>
      <c r="G2187" s="8">
        <v>59.816667000000002</v>
      </c>
      <c r="H2187" s="8">
        <v>10.566667000000001</v>
      </c>
      <c r="I2187" s="8">
        <v>2</v>
      </c>
      <c r="J2187" s="20">
        <v>3.7</v>
      </c>
      <c r="U2187" s="8" t="s">
        <v>1063</v>
      </c>
      <c r="V2187" s="19" t="s">
        <v>1064</v>
      </c>
      <c r="W2187" s="19">
        <v>2000</v>
      </c>
      <c r="X2187" s="19" t="s">
        <v>1065</v>
      </c>
      <c r="AB2187" s="10" t="s">
        <v>81</v>
      </c>
      <c r="AC2187" s="12">
        <v>85</v>
      </c>
      <c r="AD2187" s="13" t="s">
        <v>1066</v>
      </c>
    </row>
    <row r="2188" spans="1:30">
      <c r="A2188" s="8" t="s">
        <v>1052</v>
      </c>
      <c r="C2188" s="8" t="s">
        <v>17</v>
      </c>
      <c r="D2188" s="8" t="s">
        <v>137</v>
      </c>
      <c r="E2188" s="8" t="s">
        <v>1050</v>
      </c>
      <c r="G2188" s="8">
        <v>59.816667000000002</v>
      </c>
      <c r="H2188" s="8">
        <v>10.566667000000001</v>
      </c>
      <c r="I2188" s="8">
        <v>2</v>
      </c>
      <c r="J2188" s="20">
        <v>12.6</v>
      </c>
      <c r="U2188" s="8" t="s">
        <v>1063</v>
      </c>
      <c r="V2188" s="19" t="s">
        <v>1064</v>
      </c>
      <c r="W2188" s="19">
        <v>2000</v>
      </c>
      <c r="X2188" s="19" t="s">
        <v>1065</v>
      </c>
      <c r="AB2188" s="10" t="s">
        <v>81</v>
      </c>
      <c r="AC2188" s="12">
        <v>85</v>
      </c>
      <c r="AD2188" s="13" t="s">
        <v>1066</v>
      </c>
    </row>
    <row r="2189" spans="1:30">
      <c r="A2189" s="8" t="s">
        <v>1053</v>
      </c>
      <c r="C2189" s="8" t="s">
        <v>17</v>
      </c>
      <c r="D2189" s="8" t="s">
        <v>137</v>
      </c>
      <c r="E2189" s="8" t="s">
        <v>1050</v>
      </c>
      <c r="G2189" s="8">
        <v>59.816667000000002</v>
      </c>
      <c r="H2189" s="8">
        <v>10.566667000000001</v>
      </c>
      <c r="I2189" s="8">
        <v>2</v>
      </c>
      <c r="J2189" s="20">
        <v>13.1</v>
      </c>
      <c r="U2189" s="8" t="s">
        <v>1063</v>
      </c>
      <c r="V2189" s="19" t="s">
        <v>1064</v>
      </c>
      <c r="W2189" s="19">
        <v>2000</v>
      </c>
      <c r="X2189" s="19" t="s">
        <v>1065</v>
      </c>
      <c r="AB2189" s="10" t="s">
        <v>81</v>
      </c>
      <c r="AC2189" s="12">
        <v>85</v>
      </c>
      <c r="AD2189" s="13" t="s">
        <v>1066</v>
      </c>
    </row>
    <row r="2190" spans="1:30">
      <c r="A2190" s="8" t="s">
        <v>1054</v>
      </c>
      <c r="C2190" s="8" t="s">
        <v>17</v>
      </c>
      <c r="D2190" s="8" t="s">
        <v>137</v>
      </c>
      <c r="E2190" s="8" t="s">
        <v>1050</v>
      </c>
      <c r="G2190" s="8">
        <v>59.816667000000002</v>
      </c>
      <c r="H2190" s="8">
        <v>10.566667000000001</v>
      </c>
      <c r="I2190" s="8">
        <v>2</v>
      </c>
      <c r="J2190" s="20">
        <v>20</v>
      </c>
      <c r="U2190" s="8" t="s">
        <v>1063</v>
      </c>
      <c r="V2190" s="19" t="s">
        <v>1064</v>
      </c>
      <c r="W2190" s="19">
        <v>2000</v>
      </c>
      <c r="X2190" s="19" t="s">
        <v>1065</v>
      </c>
      <c r="AB2190" s="10" t="s">
        <v>81</v>
      </c>
      <c r="AC2190" s="12">
        <v>85</v>
      </c>
      <c r="AD2190" s="13" t="s">
        <v>1066</v>
      </c>
    </row>
    <row r="2191" spans="1:30">
      <c r="A2191" s="8" t="s">
        <v>1055</v>
      </c>
      <c r="C2191" s="8" t="s">
        <v>17</v>
      </c>
      <c r="D2191" s="8" t="s">
        <v>137</v>
      </c>
      <c r="E2191" s="8" t="s">
        <v>1050</v>
      </c>
      <c r="G2191" s="8">
        <v>59.816667000000002</v>
      </c>
      <c r="H2191" s="8">
        <v>10.566667000000001</v>
      </c>
      <c r="I2191" s="8">
        <v>2</v>
      </c>
      <c r="J2191" s="20">
        <v>19</v>
      </c>
      <c r="U2191" s="8" t="s">
        <v>1063</v>
      </c>
      <c r="V2191" s="19" t="s">
        <v>1064</v>
      </c>
      <c r="W2191" s="19">
        <v>2000</v>
      </c>
      <c r="X2191" s="19" t="s">
        <v>1065</v>
      </c>
      <c r="AB2191" s="10" t="s">
        <v>81</v>
      </c>
      <c r="AC2191" s="12">
        <v>85</v>
      </c>
      <c r="AD2191" s="13" t="s">
        <v>1066</v>
      </c>
    </row>
    <row r="2192" spans="1:30">
      <c r="A2192" s="8" t="s">
        <v>1056</v>
      </c>
      <c r="C2192" s="8" t="s">
        <v>17</v>
      </c>
      <c r="D2192" s="8" t="s">
        <v>137</v>
      </c>
      <c r="E2192" s="8" t="s">
        <v>1050</v>
      </c>
      <c r="G2192" s="8">
        <v>59.816667000000002</v>
      </c>
      <c r="H2192" s="8">
        <v>10.566667000000001</v>
      </c>
      <c r="I2192" s="8">
        <v>2</v>
      </c>
      <c r="J2192" s="20">
        <v>13</v>
      </c>
      <c r="U2192" s="8" t="s">
        <v>1063</v>
      </c>
      <c r="V2192" s="19" t="s">
        <v>1064</v>
      </c>
      <c r="W2192" s="19">
        <v>2000</v>
      </c>
      <c r="X2192" s="19" t="s">
        <v>1065</v>
      </c>
      <c r="AB2192" s="10" t="s">
        <v>81</v>
      </c>
      <c r="AC2192" s="12">
        <v>85</v>
      </c>
      <c r="AD2192" s="13" t="s">
        <v>1066</v>
      </c>
    </row>
    <row r="2193" spans="1:30">
      <c r="A2193" s="8" t="s">
        <v>1057</v>
      </c>
      <c r="C2193" s="8" t="s">
        <v>17</v>
      </c>
      <c r="D2193" s="8" t="s">
        <v>137</v>
      </c>
      <c r="E2193" s="8" t="s">
        <v>1050</v>
      </c>
      <c r="G2193" s="8">
        <v>59.816667000000002</v>
      </c>
      <c r="H2193" s="8">
        <v>10.566667000000001</v>
      </c>
      <c r="I2193" s="8">
        <v>2</v>
      </c>
      <c r="J2193" s="20">
        <v>8</v>
      </c>
      <c r="U2193" s="8" t="s">
        <v>1063</v>
      </c>
      <c r="V2193" s="19" t="s">
        <v>1064</v>
      </c>
      <c r="W2193" s="19">
        <v>2000</v>
      </c>
      <c r="X2193" s="19" t="s">
        <v>1065</v>
      </c>
      <c r="AB2193" s="10" t="s">
        <v>81</v>
      </c>
      <c r="AC2193" s="12">
        <v>85</v>
      </c>
      <c r="AD2193" s="13" t="s">
        <v>1066</v>
      </c>
    </row>
    <row r="2194" spans="1:30">
      <c r="A2194" s="8" t="s">
        <v>1058</v>
      </c>
      <c r="C2194" s="8" t="s">
        <v>17</v>
      </c>
      <c r="D2194" s="8" t="s">
        <v>137</v>
      </c>
      <c r="E2194" s="8" t="s">
        <v>1050</v>
      </c>
      <c r="G2194" s="8">
        <v>59.816667000000002</v>
      </c>
      <c r="H2194" s="8">
        <v>10.566667000000001</v>
      </c>
      <c r="I2194" s="8">
        <v>2</v>
      </c>
      <c r="J2194" s="20">
        <v>5.4</v>
      </c>
      <c r="U2194" s="8" t="s">
        <v>1063</v>
      </c>
      <c r="V2194" s="19" t="s">
        <v>1064</v>
      </c>
      <c r="W2194" s="19">
        <v>2000</v>
      </c>
      <c r="X2194" s="19" t="s">
        <v>1065</v>
      </c>
      <c r="AB2194" s="10" t="s">
        <v>81</v>
      </c>
      <c r="AC2194" s="12">
        <v>85</v>
      </c>
      <c r="AD2194" s="13" t="s">
        <v>1066</v>
      </c>
    </row>
    <row r="2195" spans="1:30">
      <c r="A2195" s="8" t="s">
        <v>958</v>
      </c>
      <c r="C2195" s="8" t="s">
        <v>17</v>
      </c>
      <c r="D2195" s="8" t="s">
        <v>137</v>
      </c>
      <c r="E2195" s="8" t="s">
        <v>1050</v>
      </c>
      <c r="G2195" s="8">
        <v>59.816667000000002</v>
      </c>
      <c r="H2195" s="8">
        <v>10.566667000000001</v>
      </c>
      <c r="I2195" s="8">
        <v>2</v>
      </c>
      <c r="J2195" s="20">
        <v>4.3</v>
      </c>
      <c r="U2195" s="8" t="s">
        <v>1063</v>
      </c>
      <c r="V2195" s="19" t="s">
        <v>1064</v>
      </c>
      <c r="W2195" s="19">
        <v>2000</v>
      </c>
      <c r="X2195" s="19" t="s">
        <v>1065</v>
      </c>
      <c r="AB2195" s="10" t="s">
        <v>81</v>
      </c>
      <c r="AC2195" s="12">
        <v>85</v>
      </c>
      <c r="AD2195" s="13" t="s">
        <v>1066</v>
      </c>
    </row>
    <row r="2196" spans="1:30">
      <c r="A2196" s="8" t="s">
        <v>1059</v>
      </c>
      <c r="C2196" s="8" t="s">
        <v>17</v>
      </c>
      <c r="D2196" s="8" t="s">
        <v>137</v>
      </c>
      <c r="E2196" s="8" t="s">
        <v>1050</v>
      </c>
      <c r="G2196" s="8">
        <v>59.816667000000002</v>
      </c>
      <c r="H2196" s="8">
        <v>10.566667000000001</v>
      </c>
      <c r="I2196" s="8">
        <v>2</v>
      </c>
      <c r="J2196" s="20">
        <v>4.2</v>
      </c>
      <c r="U2196" s="8" t="s">
        <v>1063</v>
      </c>
      <c r="V2196" s="19" t="s">
        <v>1064</v>
      </c>
      <c r="W2196" s="19">
        <v>2000</v>
      </c>
      <c r="X2196" s="19" t="s">
        <v>1065</v>
      </c>
      <c r="AB2196" s="10" t="s">
        <v>81</v>
      </c>
      <c r="AC2196" s="12">
        <v>85</v>
      </c>
      <c r="AD2196" s="13" t="s">
        <v>1066</v>
      </c>
    </row>
    <row r="2197" spans="1:30">
      <c r="A2197" s="8" t="s">
        <v>1060</v>
      </c>
      <c r="C2197" s="8" t="s">
        <v>17</v>
      </c>
      <c r="D2197" s="8" t="s">
        <v>137</v>
      </c>
      <c r="E2197" s="8" t="s">
        <v>1050</v>
      </c>
      <c r="G2197" s="8">
        <v>59.816667000000002</v>
      </c>
      <c r="H2197" s="8">
        <v>10.566667000000001</v>
      </c>
      <c r="I2197" s="8">
        <v>2</v>
      </c>
      <c r="J2197" s="20">
        <v>2.9</v>
      </c>
      <c r="U2197" s="8" t="s">
        <v>1063</v>
      </c>
      <c r="V2197" s="19" t="s">
        <v>1064</v>
      </c>
      <c r="W2197" s="19">
        <v>2000</v>
      </c>
      <c r="X2197" s="19" t="s">
        <v>1065</v>
      </c>
      <c r="AB2197" s="10" t="s">
        <v>81</v>
      </c>
      <c r="AC2197" s="12">
        <v>85</v>
      </c>
      <c r="AD2197" s="13" t="s">
        <v>1066</v>
      </c>
    </row>
    <row r="2198" spans="1:30">
      <c r="A2198" s="8" t="s">
        <v>1061</v>
      </c>
      <c r="C2198" s="8" t="s">
        <v>17</v>
      </c>
      <c r="D2198" s="8" t="s">
        <v>137</v>
      </c>
      <c r="E2198" s="8" t="s">
        <v>1050</v>
      </c>
      <c r="G2198" s="8">
        <v>59.816667000000002</v>
      </c>
      <c r="H2198" s="8">
        <v>10.566667000000001</v>
      </c>
      <c r="I2198" s="8">
        <v>2</v>
      </c>
      <c r="J2198" s="20">
        <v>2.8</v>
      </c>
      <c r="U2198" s="8" t="s">
        <v>1063</v>
      </c>
      <c r="V2198" s="19" t="s">
        <v>1064</v>
      </c>
      <c r="W2198" s="19">
        <v>2000</v>
      </c>
      <c r="X2198" s="19" t="s">
        <v>1065</v>
      </c>
      <c r="AB2198" s="10" t="s">
        <v>81</v>
      </c>
      <c r="AC2198" s="12">
        <v>85</v>
      </c>
      <c r="AD2198" s="13" t="s">
        <v>1066</v>
      </c>
    </row>
    <row r="2199" spans="1:30">
      <c r="A2199" s="8" t="s">
        <v>1062</v>
      </c>
      <c r="C2199" s="8" t="s">
        <v>17</v>
      </c>
      <c r="D2199" s="8" t="s">
        <v>137</v>
      </c>
      <c r="E2199" s="8" t="s">
        <v>1050</v>
      </c>
      <c r="G2199" s="8">
        <v>59.816667000000002</v>
      </c>
      <c r="H2199" s="8">
        <v>10.566667000000001</v>
      </c>
      <c r="I2199" s="8">
        <v>2</v>
      </c>
      <c r="J2199" s="20">
        <v>5.0999999999999996</v>
      </c>
      <c r="U2199" s="8" t="s">
        <v>1063</v>
      </c>
      <c r="V2199" s="19" t="s">
        <v>1064</v>
      </c>
      <c r="W2199" s="19">
        <v>2000</v>
      </c>
      <c r="X2199" s="19" t="s">
        <v>1065</v>
      </c>
      <c r="AB2199" s="10" t="s">
        <v>81</v>
      </c>
      <c r="AC2199" s="12">
        <v>85</v>
      </c>
      <c r="AD2199" s="13" t="s">
        <v>1066</v>
      </c>
    </row>
    <row r="2200" spans="1:30">
      <c r="A2200" s="8" t="s">
        <v>848</v>
      </c>
      <c r="C2200" s="8" t="s">
        <v>17</v>
      </c>
      <c r="D2200" s="8" t="s">
        <v>902</v>
      </c>
      <c r="E2200" s="8">
        <v>1</v>
      </c>
      <c r="G2200" s="8">
        <v>59.820036000000002</v>
      </c>
      <c r="H2200" s="8">
        <v>10.555294</v>
      </c>
      <c r="I2200" s="8" t="s">
        <v>1093</v>
      </c>
      <c r="J2200" s="20">
        <v>10.7</v>
      </c>
      <c r="V2200" s="19" t="s">
        <v>1090</v>
      </c>
      <c r="W2200" s="19">
        <v>1980</v>
      </c>
      <c r="X2200" s="19" t="s">
        <v>845</v>
      </c>
      <c r="AB2200" s="10" t="s">
        <v>847</v>
      </c>
      <c r="AC2200" s="8" t="s">
        <v>1091</v>
      </c>
      <c r="AD2200" s="13" t="s">
        <v>1092</v>
      </c>
    </row>
    <row r="2201" spans="1:30">
      <c r="A2201" s="8" t="s">
        <v>850</v>
      </c>
      <c r="C2201" s="8" t="s">
        <v>17</v>
      </c>
      <c r="D2201" s="8" t="s">
        <v>902</v>
      </c>
      <c r="E2201" s="8">
        <v>1</v>
      </c>
      <c r="G2201" s="8">
        <v>59.820036000000002</v>
      </c>
      <c r="H2201" s="8">
        <v>10.555294</v>
      </c>
      <c r="I2201" s="8" t="s">
        <v>1093</v>
      </c>
      <c r="J2201" s="20">
        <v>2.7</v>
      </c>
      <c r="V2201" s="19" t="s">
        <v>1090</v>
      </c>
      <c r="W2201" s="19">
        <v>1980</v>
      </c>
      <c r="X2201" s="19" t="s">
        <v>845</v>
      </c>
      <c r="AB2201" s="10" t="s">
        <v>847</v>
      </c>
      <c r="AC2201" s="8" t="s">
        <v>1091</v>
      </c>
      <c r="AD2201" s="13" t="s">
        <v>1092</v>
      </c>
    </row>
    <row r="2202" spans="1:30">
      <c r="A2202" s="8" t="s">
        <v>851</v>
      </c>
      <c r="C2202" s="8" t="s">
        <v>17</v>
      </c>
      <c r="D2202" s="8" t="s">
        <v>902</v>
      </c>
      <c r="E2202" s="8">
        <v>1</v>
      </c>
      <c r="G2202" s="8">
        <v>59.820036000000002</v>
      </c>
      <c r="H2202" s="8">
        <v>10.555294</v>
      </c>
      <c r="I2202" s="8" t="s">
        <v>1093</v>
      </c>
      <c r="J2202" s="20">
        <v>2.5</v>
      </c>
      <c r="V2202" s="19" t="s">
        <v>1090</v>
      </c>
      <c r="W2202" s="19">
        <v>1980</v>
      </c>
      <c r="X2202" s="19" t="s">
        <v>845</v>
      </c>
      <c r="AB2202" s="10" t="s">
        <v>847</v>
      </c>
      <c r="AC2202" s="8" t="s">
        <v>1091</v>
      </c>
      <c r="AD2202" s="13" t="s">
        <v>1092</v>
      </c>
    </row>
    <row r="2203" spans="1:30">
      <c r="A2203" s="8" t="s">
        <v>852</v>
      </c>
      <c r="C2203" s="8" t="s">
        <v>17</v>
      </c>
      <c r="D2203" s="8" t="s">
        <v>902</v>
      </c>
      <c r="E2203" s="8">
        <v>1</v>
      </c>
      <c r="G2203" s="8">
        <v>59.820036000000002</v>
      </c>
      <c r="H2203" s="8">
        <v>10.555294</v>
      </c>
      <c r="I2203" s="8" t="s">
        <v>1093</v>
      </c>
      <c r="J2203" s="20">
        <v>2.2000000000000002</v>
      </c>
      <c r="V2203" s="19" t="s">
        <v>1090</v>
      </c>
      <c r="W2203" s="19">
        <v>1980</v>
      </c>
      <c r="X2203" s="19" t="s">
        <v>845</v>
      </c>
      <c r="AB2203" s="10" t="s">
        <v>847</v>
      </c>
      <c r="AC2203" s="8" t="s">
        <v>1091</v>
      </c>
      <c r="AD2203" s="13" t="s">
        <v>1092</v>
      </c>
    </row>
    <row r="2204" spans="1:30">
      <c r="A2204" s="8" t="s">
        <v>853</v>
      </c>
      <c r="C2204" s="8" t="s">
        <v>17</v>
      </c>
      <c r="D2204" s="8" t="s">
        <v>902</v>
      </c>
      <c r="E2204" s="8">
        <v>1</v>
      </c>
      <c r="G2204" s="8">
        <v>59.820036000000002</v>
      </c>
      <c r="H2204" s="8">
        <v>10.555294</v>
      </c>
      <c r="I2204" s="8" t="s">
        <v>1093</v>
      </c>
      <c r="J2204" s="20">
        <v>5.6</v>
      </c>
      <c r="V2204" s="19" t="s">
        <v>1090</v>
      </c>
      <c r="W2204" s="19">
        <v>1980</v>
      </c>
      <c r="X2204" s="19" t="s">
        <v>845</v>
      </c>
      <c r="AB2204" s="10" t="s">
        <v>847</v>
      </c>
      <c r="AC2204" s="8" t="s">
        <v>1091</v>
      </c>
      <c r="AD2204" s="13" t="s">
        <v>1092</v>
      </c>
    </row>
    <row r="2205" spans="1:30">
      <c r="A2205" s="8" t="s">
        <v>854</v>
      </c>
      <c r="C2205" s="8" t="s">
        <v>17</v>
      </c>
      <c r="D2205" s="8" t="s">
        <v>902</v>
      </c>
      <c r="E2205" s="8">
        <v>1</v>
      </c>
      <c r="G2205" s="8">
        <v>59.820036000000002</v>
      </c>
      <c r="H2205" s="8">
        <v>10.555294</v>
      </c>
      <c r="I2205" s="8" t="s">
        <v>1093</v>
      </c>
      <c r="J2205" s="20">
        <v>9.5</v>
      </c>
      <c r="V2205" s="19" t="s">
        <v>1090</v>
      </c>
      <c r="W2205" s="19">
        <v>1980</v>
      </c>
      <c r="X2205" s="19" t="s">
        <v>845</v>
      </c>
      <c r="AB2205" s="10" t="s">
        <v>847</v>
      </c>
      <c r="AC2205" s="8" t="s">
        <v>1091</v>
      </c>
      <c r="AD2205" s="13" t="s">
        <v>1092</v>
      </c>
    </row>
    <row r="2206" spans="1:30">
      <c r="A2206" s="8" t="s">
        <v>855</v>
      </c>
      <c r="C2206" s="8" t="s">
        <v>17</v>
      </c>
      <c r="D2206" s="8" t="s">
        <v>902</v>
      </c>
      <c r="E2206" s="8">
        <v>1</v>
      </c>
      <c r="G2206" s="8">
        <v>59.820036000000002</v>
      </c>
      <c r="H2206" s="8">
        <v>10.555294</v>
      </c>
      <c r="I2206" s="8" t="s">
        <v>1093</v>
      </c>
      <c r="J2206" s="20">
        <v>13.7</v>
      </c>
      <c r="V2206" s="19" t="s">
        <v>1090</v>
      </c>
      <c r="W2206" s="19">
        <v>1980</v>
      </c>
      <c r="X2206" s="19" t="s">
        <v>845</v>
      </c>
      <c r="AB2206" s="10" t="s">
        <v>847</v>
      </c>
      <c r="AC2206" s="8" t="s">
        <v>1091</v>
      </c>
      <c r="AD2206" s="13" t="s">
        <v>1092</v>
      </c>
    </row>
    <row r="2207" spans="1:30">
      <c r="A2207" s="8" t="s">
        <v>856</v>
      </c>
      <c r="C2207" s="8" t="s">
        <v>17</v>
      </c>
      <c r="D2207" s="8" t="s">
        <v>902</v>
      </c>
      <c r="E2207" s="8">
        <v>1</v>
      </c>
      <c r="G2207" s="8">
        <v>59.820036000000002</v>
      </c>
      <c r="H2207" s="8">
        <v>10.555294</v>
      </c>
      <c r="I2207" s="8" t="s">
        <v>1093</v>
      </c>
      <c r="J2207" s="20">
        <v>17</v>
      </c>
      <c r="V2207" s="19" t="s">
        <v>1090</v>
      </c>
      <c r="W2207" s="19">
        <v>1980</v>
      </c>
      <c r="X2207" s="19" t="s">
        <v>845</v>
      </c>
      <c r="AB2207" s="10" t="s">
        <v>847</v>
      </c>
      <c r="AC2207" s="8" t="s">
        <v>1091</v>
      </c>
      <c r="AD2207" s="13" t="s">
        <v>1092</v>
      </c>
    </row>
    <row r="2208" spans="1:30">
      <c r="A2208" s="8" t="s">
        <v>857</v>
      </c>
      <c r="C2208" s="8" t="s">
        <v>17</v>
      </c>
      <c r="D2208" s="8" t="s">
        <v>902</v>
      </c>
      <c r="E2208" s="8">
        <v>1</v>
      </c>
      <c r="G2208" s="8">
        <v>59.820036000000002</v>
      </c>
      <c r="H2208" s="8">
        <v>10.555294</v>
      </c>
      <c r="I2208" s="8" t="s">
        <v>1093</v>
      </c>
      <c r="J2208" s="20">
        <v>11.3</v>
      </c>
      <c r="V2208" s="19" t="s">
        <v>1090</v>
      </c>
      <c r="W2208" s="19">
        <v>1980</v>
      </c>
      <c r="X2208" s="19" t="s">
        <v>845</v>
      </c>
      <c r="AB2208" s="10" t="s">
        <v>847</v>
      </c>
      <c r="AC2208" s="8" t="s">
        <v>1091</v>
      </c>
      <c r="AD2208" s="13" t="s">
        <v>1092</v>
      </c>
    </row>
    <row r="2209" spans="1:30">
      <c r="A2209" s="8" t="s">
        <v>848</v>
      </c>
      <c r="C2209" s="8" t="s">
        <v>17</v>
      </c>
      <c r="D2209" s="8" t="s">
        <v>849</v>
      </c>
      <c r="E2209" s="8">
        <v>2</v>
      </c>
      <c r="G2209" s="8">
        <v>59.773575999999998</v>
      </c>
      <c r="H2209" s="8">
        <v>10.723865</v>
      </c>
      <c r="I2209" s="8" t="s">
        <v>1093</v>
      </c>
      <c r="J2209" s="20">
        <v>9.6</v>
      </c>
      <c r="V2209" s="19" t="s">
        <v>1090</v>
      </c>
      <c r="W2209" s="19">
        <v>1980</v>
      </c>
      <c r="X2209" s="19" t="s">
        <v>845</v>
      </c>
      <c r="AB2209" s="10" t="s">
        <v>847</v>
      </c>
      <c r="AC2209" s="8" t="s">
        <v>1091</v>
      </c>
      <c r="AD2209" s="13" t="s">
        <v>1092</v>
      </c>
    </row>
    <row r="2210" spans="1:30">
      <c r="A2210" s="8" t="s">
        <v>850</v>
      </c>
      <c r="C2210" s="8" t="s">
        <v>17</v>
      </c>
      <c r="D2210" s="8" t="s">
        <v>849</v>
      </c>
      <c r="E2210" s="8">
        <v>2</v>
      </c>
      <c r="G2210" s="8">
        <v>59.773575999999998</v>
      </c>
      <c r="H2210" s="8">
        <v>10.723865</v>
      </c>
      <c r="I2210" s="8" t="s">
        <v>1093</v>
      </c>
      <c r="J2210" s="20">
        <v>3.8</v>
      </c>
      <c r="V2210" s="19" t="s">
        <v>1090</v>
      </c>
      <c r="W2210" s="19">
        <v>1980</v>
      </c>
      <c r="X2210" s="19" t="s">
        <v>845</v>
      </c>
      <c r="AB2210" s="10" t="s">
        <v>847</v>
      </c>
      <c r="AC2210" s="8" t="s">
        <v>1091</v>
      </c>
      <c r="AD2210" s="13" t="s">
        <v>1092</v>
      </c>
    </row>
    <row r="2211" spans="1:30">
      <c r="A2211" s="8" t="s">
        <v>851</v>
      </c>
      <c r="C2211" s="8" t="s">
        <v>17</v>
      </c>
      <c r="D2211" s="8" t="s">
        <v>849</v>
      </c>
      <c r="E2211" s="8">
        <v>2</v>
      </c>
      <c r="G2211" s="8">
        <v>59.773575999999998</v>
      </c>
      <c r="H2211" s="8">
        <v>10.723865</v>
      </c>
      <c r="I2211" s="8" t="s">
        <v>1093</v>
      </c>
      <c r="J2211" s="20" t="s">
        <v>18</v>
      </c>
      <c r="V2211" s="19" t="s">
        <v>1090</v>
      </c>
      <c r="W2211" s="19">
        <v>1980</v>
      </c>
      <c r="X2211" s="19" t="s">
        <v>845</v>
      </c>
      <c r="AB2211" s="10" t="s">
        <v>847</v>
      </c>
      <c r="AC2211" s="8" t="s">
        <v>1091</v>
      </c>
      <c r="AD2211" s="13" t="s">
        <v>1092</v>
      </c>
    </row>
    <row r="2212" spans="1:30">
      <c r="A2212" s="8" t="s">
        <v>852</v>
      </c>
      <c r="C2212" s="8" t="s">
        <v>17</v>
      </c>
      <c r="D2212" s="8" t="s">
        <v>849</v>
      </c>
      <c r="E2212" s="8">
        <v>2</v>
      </c>
      <c r="G2212" s="8">
        <v>59.773575999999998</v>
      </c>
      <c r="H2212" s="8">
        <v>10.723865</v>
      </c>
      <c r="I2212" s="8" t="s">
        <v>1093</v>
      </c>
      <c r="J2212" s="20">
        <v>2.2000000000000002</v>
      </c>
      <c r="V2212" s="19" t="s">
        <v>1090</v>
      </c>
      <c r="W2212" s="19">
        <v>1980</v>
      </c>
      <c r="X2212" s="19" t="s">
        <v>845</v>
      </c>
      <c r="AB2212" s="10" t="s">
        <v>847</v>
      </c>
      <c r="AC2212" s="8" t="s">
        <v>1091</v>
      </c>
      <c r="AD2212" s="13" t="s">
        <v>1092</v>
      </c>
    </row>
    <row r="2213" spans="1:30">
      <c r="A2213" s="8" t="s">
        <v>853</v>
      </c>
      <c r="C2213" s="8" t="s">
        <v>17</v>
      </c>
      <c r="D2213" s="8" t="s">
        <v>849</v>
      </c>
      <c r="E2213" s="8">
        <v>2</v>
      </c>
      <c r="G2213" s="8">
        <v>59.773575999999998</v>
      </c>
      <c r="H2213" s="8">
        <v>10.723865</v>
      </c>
      <c r="I2213" s="8" t="s">
        <v>1093</v>
      </c>
      <c r="J2213" s="20">
        <v>5.5</v>
      </c>
      <c r="V2213" s="19" t="s">
        <v>1090</v>
      </c>
      <c r="W2213" s="19">
        <v>1980</v>
      </c>
      <c r="X2213" s="19" t="s">
        <v>845</v>
      </c>
      <c r="AB2213" s="10" t="s">
        <v>847</v>
      </c>
      <c r="AC2213" s="8" t="s">
        <v>1091</v>
      </c>
      <c r="AD2213" s="13" t="s">
        <v>1092</v>
      </c>
    </row>
    <row r="2214" spans="1:30">
      <c r="A2214" s="8" t="s">
        <v>854</v>
      </c>
      <c r="C2214" s="8" t="s">
        <v>17</v>
      </c>
      <c r="D2214" s="8" t="s">
        <v>849</v>
      </c>
      <c r="E2214" s="8">
        <v>2</v>
      </c>
      <c r="G2214" s="8">
        <v>59.773575999999998</v>
      </c>
      <c r="H2214" s="8">
        <v>10.723865</v>
      </c>
      <c r="I2214" s="8" t="s">
        <v>1093</v>
      </c>
      <c r="J2214" s="20">
        <v>10.4</v>
      </c>
      <c r="V2214" s="19" t="s">
        <v>1090</v>
      </c>
      <c r="W2214" s="19">
        <v>1980</v>
      </c>
      <c r="X2214" s="19" t="s">
        <v>845</v>
      </c>
      <c r="AB2214" s="10" t="s">
        <v>847</v>
      </c>
      <c r="AC2214" s="8" t="s">
        <v>1091</v>
      </c>
      <c r="AD2214" s="13" t="s">
        <v>1092</v>
      </c>
    </row>
    <row r="2215" spans="1:30">
      <c r="A2215" s="8" t="s">
        <v>855</v>
      </c>
      <c r="C2215" s="8" t="s">
        <v>17</v>
      </c>
      <c r="D2215" s="8" t="s">
        <v>849</v>
      </c>
      <c r="E2215" s="8">
        <v>2</v>
      </c>
      <c r="G2215" s="8">
        <v>59.773575999999998</v>
      </c>
      <c r="H2215" s="8">
        <v>10.723865</v>
      </c>
      <c r="I2215" s="8" t="s">
        <v>1093</v>
      </c>
      <c r="J2215" s="20" t="s">
        <v>18</v>
      </c>
      <c r="V2215" s="19" t="s">
        <v>1090</v>
      </c>
      <c r="W2215" s="19">
        <v>1980</v>
      </c>
      <c r="X2215" s="19" t="s">
        <v>845</v>
      </c>
      <c r="AB2215" s="10" t="s">
        <v>847</v>
      </c>
      <c r="AC2215" s="8" t="s">
        <v>1091</v>
      </c>
      <c r="AD2215" s="13" t="s">
        <v>1092</v>
      </c>
    </row>
    <row r="2216" spans="1:30">
      <c r="A2216" s="8" t="s">
        <v>856</v>
      </c>
      <c r="C2216" s="8" t="s">
        <v>17</v>
      </c>
      <c r="D2216" s="8" t="s">
        <v>849</v>
      </c>
      <c r="E2216" s="8">
        <v>2</v>
      </c>
      <c r="G2216" s="8">
        <v>59.773575999999998</v>
      </c>
      <c r="H2216" s="8">
        <v>10.723865</v>
      </c>
      <c r="I2216" s="8" t="s">
        <v>1093</v>
      </c>
      <c r="J2216" s="20">
        <v>15.2</v>
      </c>
      <c r="V2216" s="19" t="s">
        <v>1090</v>
      </c>
      <c r="W2216" s="19">
        <v>1980</v>
      </c>
      <c r="X2216" s="19" t="s">
        <v>845</v>
      </c>
      <c r="AB2216" s="10" t="s">
        <v>847</v>
      </c>
      <c r="AC2216" s="8" t="s">
        <v>1091</v>
      </c>
      <c r="AD2216" s="13" t="s">
        <v>1092</v>
      </c>
    </row>
    <row r="2217" spans="1:30">
      <c r="A2217" s="8" t="s">
        <v>857</v>
      </c>
      <c r="C2217" s="8" t="s">
        <v>17</v>
      </c>
      <c r="D2217" s="8" t="s">
        <v>849</v>
      </c>
      <c r="E2217" s="8">
        <v>2</v>
      </c>
      <c r="G2217" s="8">
        <v>59.773575999999998</v>
      </c>
      <c r="H2217" s="8">
        <v>10.723865</v>
      </c>
      <c r="I2217" s="8" t="s">
        <v>1093</v>
      </c>
      <c r="J2217" s="20">
        <v>10.7</v>
      </c>
      <c r="V2217" s="19" t="s">
        <v>1090</v>
      </c>
      <c r="W2217" s="19">
        <v>1980</v>
      </c>
      <c r="X2217" s="19" t="s">
        <v>845</v>
      </c>
      <c r="AB2217" s="10" t="s">
        <v>847</v>
      </c>
      <c r="AC2217" s="8" t="s">
        <v>1091</v>
      </c>
      <c r="AD2217" s="13" t="s">
        <v>1092</v>
      </c>
    </row>
    <row r="2218" spans="1:30">
      <c r="A2218" s="8" t="s">
        <v>1098</v>
      </c>
      <c r="C2218" s="8" t="s">
        <v>17</v>
      </c>
      <c r="D2218" s="8" t="s">
        <v>902</v>
      </c>
      <c r="E2218" s="8">
        <v>1</v>
      </c>
      <c r="G2218" s="8">
        <v>59.820036000000002</v>
      </c>
      <c r="H2218" s="8">
        <v>10.555294</v>
      </c>
      <c r="I2218" s="8" t="s">
        <v>1102</v>
      </c>
      <c r="J2218" s="20">
        <v>2</v>
      </c>
      <c r="V2218" s="19"/>
      <c r="W2218" s="19"/>
      <c r="X2218" s="19"/>
      <c r="AB2218" s="10"/>
      <c r="AD2218" s="13"/>
    </row>
    <row r="2219" spans="1:30">
      <c r="A2219" s="8" t="s">
        <v>852</v>
      </c>
      <c r="C2219" s="8" t="s">
        <v>17</v>
      </c>
      <c r="D2219" s="8" t="s">
        <v>902</v>
      </c>
      <c r="E2219" s="8">
        <v>1</v>
      </c>
      <c r="G2219" s="8">
        <v>59.820036000000002</v>
      </c>
      <c r="H2219" s="8">
        <v>10.555294</v>
      </c>
      <c r="I2219" s="8" t="s">
        <v>1102</v>
      </c>
      <c r="J2219" s="20">
        <v>1.9</v>
      </c>
    </row>
    <row r="2220" spans="1:30">
      <c r="A2220" s="8" t="s">
        <v>1099</v>
      </c>
      <c r="C2220" s="8" t="s">
        <v>17</v>
      </c>
      <c r="D2220" s="8" t="s">
        <v>902</v>
      </c>
      <c r="E2220" s="8">
        <v>1</v>
      </c>
      <c r="G2220" s="8">
        <v>59.820036000000002</v>
      </c>
      <c r="H2220" s="8">
        <v>10.555294</v>
      </c>
      <c r="I2220" s="8" t="s">
        <v>1102</v>
      </c>
      <c r="J2220" s="20">
        <v>1.8</v>
      </c>
    </row>
    <row r="2221" spans="1:30">
      <c r="A2221" s="8" t="s">
        <v>855</v>
      </c>
      <c r="C2221" s="8" t="s">
        <v>17</v>
      </c>
      <c r="D2221" s="8" t="s">
        <v>902</v>
      </c>
      <c r="E2221" s="8">
        <v>1</v>
      </c>
      <c r="G2221" s="8">
        <v>59.820036000000002</v>
      </c>
      <c r="H2221" s="8">
        <v>10.555294</v>
      </c>
      <c r="I2221" s="8" t="s">
        <v>1102</v>
      </c>
      <c r="J2221" s="20">
        <v>15.1</v>
      </c>
    </row>
    <row r="2222" spans="1:30">
      <c r="A2222" s="8" t="s">
        <v>1100</v>
      </c>
      <c r="C2222" s="8" t="s">
        <v>17</v>
      </c>
      <c r="D2222" s="8" t="s">
        <v>902</v>
      </c>
      <c r="E2222" s="8">
        <v>1</v>
      </c>
      <c r="G2222" s="8">
        <v>59.820036000000002</v>
      </c>
      <c r="H2222" s="8">
        <v>10.555294</v>
      </c>
      <c r="I2222" s="8" t="s">
        <v>1102</v>
      </c>
      <c r="J2222" s="20">
        <v>15.5</v>
      </c>
    </row>
    <row r="2223" spans="1:30">
      <c r="A2223" s="8" t="s">
        <v>1105</v>
      </c>
      <c r="C2223" s="8" t="s">
        <v>17</v>
      </c>
      <c r="E2223" s="8" t="s">
        <v>1050</v>
      </c>
      <c r="I2223" s="8">
        <v>0</v>
      </c>
      <c r="J2223" s="20">
        <v>0.75</v>
      </c>
      <c r="K2223" s="8">
        <v>31.4</v>
      </c>
      <c r="U2223" s="8" t="s">
        <v>1142</v>
      </c>
      <c r="V2223" s="8" t="s">
        <v>1103</v>
      </c>
      <c r="W2223" s="8">
        <v>1987</v>
      </c>
      <c r="X2223" s="8" t="s">
        <v>1104</v>
      </c>
    </row>
    <row r="2224" spans="1:30">
      <c r="A2224" s="8" t="s">
        <v>1105</v>
      </c>
      <c r="C2224" s="8" t="s">
        <v>17</v>
      </c>
      <c r="E2224" s="8" t="s">
        <v>1050</v>
      </c>
      <c r="I2224" s="8">
        <v>2</v>
      </c>
      <c r="J2224" s="20">
        <v>1.67</v>
      </c>
      <c r="K2224" s="8">
        <v>31.71</v>
      </c>
      <c r="U2224" s="8" t="s">
        <v>1142</v>
      </c>
      <c r="V2224" s="8" t="s">
        <v>1103</v>
      </c>
      <c r="W2224" s="8">
        <v>1987</v>
      </c>
      <c r="X2224" s="8" t="s">
        <v>1104</v>
      </c>
    </row>
    <row r="2225" spans="1:24">
      <c r="A2225" s="8" t="s">
        <v>1105</v>
      </c>
      <c r="C2225" s="8" t="s">
        <v>17</v>
      </c>
      <c r="E2225" s="8" t="s">
        <v>1050</v>
      </c>
      <c r="I2225" s="8">
        <v>4</v>
      </c>
      <c r="J2225" s="20">
        <v>2</v>
      </c>
      <c r="K2225" s="8">
        <v>31.8</v>
      </c>
      <c r="U2225" s="8" t="s">
        <v>1142</v>
      </c>
      <c r="V2225" s="8" t="s">
        <v>1103</v>
      </c>
      <c r="W2225" s="8">
        <v>1987</v>
      </c>
      <c r="X2225" s="8" t="s">
        <v>1104</v>
      </c>
    </row>
    <row r="2226" spans="1:24">
      <c r="A2226" s="8" t="s">
        <v>1105</v>
      </c>
      <c r="C2226" s="8" t="s">
        <v>17</v>
      </c>
      <c r="E2226" s="8" t="s">
        <v>1050</v>
      </c>
      <c r="I2226" s="8">
        <v>8</v>
      </c>
      <c r="J2226" s="20">
        <v>2.83</v>
      </c>
      <c r="K2226" s="8">
        <v>32.020000000000003</v>
      </c>
      <c r="U2226" s="8" t="s">
        <v>1142</v>
      </c>
      <c r="V2226" s="8" t="s">
        <v>1103</v>
      </c>
      <c r="W2226" s="8">
        <v>1987</v>
      </c>
      <c r="X2226" s="8" t="s">
        <v>1104</v>
      </c>
    </row>
    <row r="2227" spans="1:24">
      <c r="A2227" s="8" t="s">
        <v>1105</v>
      </c>
      <c r="C2227" s="8" t="s">
        <v>17</v>
      </c>
      <c r="E2227" s="8" t="s">
        <v>1050</v>
      </c>
      <c r="I2227" s="8">
        <v>16</v>
      </c>
      <c r="J2227" s="20">
        <v>6.04</v>
      </c>
      <c r="K2227" s="8">
        <v>32.69</v>
      </c>
      <c r="U2227" s="8" t="s">
        <v>1142</v>
      </c>
      <c r="V2227" s="8" t="s">
        <v>1103</v>
      </c>
      <c r="W2227" s="8">
        <v>1987</v>
      </c>
      <c r="X2227" s="8" t="s">
        <v>1104</v>
      </c>
    </row>
    <row r="2228" spans="1:24">
      <c r="A2228" s="8" t="s">
        <v>1105</v>
      </c>
      <c r="C2228" s="8" t="s">
        <v>17</v>
      </c>
      <c r="E2228" s="8" t="s">
        <v>1050</v>
      </c>
      <c r="I2228" s="8">
        <v>32</v>
      </c>
      <c r="J2228" s="20">
        <v>6.37</v>
      </c>
      <c r="K2228" s="8">
        <v>33.15</v>
      </c>
      <c r="U2228" s="8" t="s">
        <v>1142</v>
      </c>
      <c r="V2228" s="8" t="s">
        <v>1103</v>
      </c>
      <c r="W2228" s="8">
        <v>1987</v>
      </c>
      <c r="X2228" s="8" t="s">
        <v>1104</v>
      </c>
    </row>
    <row r="2229" spans="1:24">
      <c r="A2229" s="8" t="s">
        <v>1107</v>
      </c>
      <c r="C2229" s="8" t="s">
        <v>17</v>
      </c>
      <c r="E2229" s="8" t="s">
        <v>1050</v>
      </c>
      <c r="I2229" s="8">
        <v>0</v>
      </c>
      <c r="J2229" s="20">
        <v>0.19</v>
      </c>
      <c r="K2229" s="8">
        <v>29.13</v>
      </c>
      <c r="U2229" s="8" t="s">
        <v>1142</v>
      </c>
      <c r="V2229" s="8" t="s">
        <v>1103</v>
      </c>
      <c r="W2229" s="8">
        <v>1987</v>
      </c>
      <c r="X2229" s="8" t="s">
        <v>1104</v>
      </c>
    </row>
    <row r="2230" spans="1:24">
      <c r="A2230" s="8" t="s">
        <v>1107</v>
      </c>
      <c r="C2230" s="8" t="s">
        <v>17</v>
      </c>
      <c r="E2230" s="8" t="s">
        <v>1050</v>
      </c>
      <c r="I2230" s="8">
        <v>2</v>
      </c>
      <c r="J2230" s="20">
        <v>0.3</v>
      </c>
      <c r="K2230" s="8">
        <v>29.83</v>
      </c>
      <c r="U2230" s="8" t="s">
        <v>1142</v>
      </c>
      <c r="V2230" s="8" t="s">
        <v>1103</v>
      </c>
      <c r="W2230" s="8">
        <v>1987</v>
      </c>
      <c r="X2230" s="8" t="s">
        <v>1104</v>
      </c>
    </row>
    <row r="2231" spans="1:24">
      <c r="A2231" s="8" t="s">
        <v>1107</v>
      </c>
      <c r="C2231" s="8" t="s">
        <v>17</v>
      </c>
      <c r="E2231" s="8" t="s">
        <v>1050</v>
      </c>
      <c r="I2231" s="8">
        <v>4</v>
      </c>
      <c r="J2231" s="20">
        <v>0.63</v>
      </c>
      <c r="K2231" s="8">
        <v>30.33</v>
      </c>
      <c r="U2231" s="8" t="s">
        <v>1142</v>
      </c>
      <c r="V2231" s="8" t="s">
        <v>1103</v>
      </c>
      <c r="W2231" s="8">
        <v>1987</v>
      </c>
      <c r="X2231" s="8" t="s">
        <v>1104</v>
      </c>
    </row>
    <row r="2232" spans="1:24">
      <c r="A2232" s="8" t="s">
        <v>1107</v>
      </c>
      <c r="C2232" s="8" t="s">
        <v>17</v>
      </c>
      <c r="E2232" s="8" t="s">
        <v>1050</v>
      </c>
      <c r="I2232" s="8">
        <v>8</v>
      </c>
      <c r="J2232" s="20">
        <v>1</v>
      </c>
      <c r="K2232" s="8">
        <v>31.66</v>
      </c>
      <c r="U2232" s="8" t="s">
        <v>1142</v>
      </c>
      <c r="V2232" s="8" t="s">
        <v>1103</v>
      </c>
      <c r="W2232" s="8">
        <v>1987</v>
      </c>
      <c r="X2232" s="8" t="s">
        <v>1104</v>
      </c>
    </row>
    <row r="2233" spans="1:24">
      <c r="A2233" s="8" t="s">
        <v>1107</v>
      </c>
      <c r="C2233" s="8" t="s">
        <v>17</v>
      </c>
      <c r="E2233" s="8" t="s">
        <v>1050</v>
      </c>
      <c r="I2233" s="8">
        <v>16</v>
      </c>
      <c r="J2233" s="20">
        <v>3.52</v>
      </c>
      <c r="K2233" s="8">
        <v>32.32</v>
      </c>
      <c r="U2233" s="8" t="s">
        <v>1142</v>
      </c>
      <c r="V2233" s="8" t="s">
        <v>1103</v>
      </c>
      <c r="W2233" s="8">
        <v>1987</v>
      </c>
      <c r="X2233" s="8" t="s">
        <v>1104</v>
      </c>
    </row>
    <row r="2234" spans="1:24">
      <c r="A2234" s="8" t="s">
        <v>1107</v>
      </c>
      <c r="C2234" s="8" t="s">
        <v>17</v>
      </c>
      <c r="E2234" s="8" t="s">
        <v>1050</v>
      </c>
      <c r="I2234" s="8">
        <v>32</v>
      </c>
      <c r="J2234" s="20">
        <v>6.5</v>
      </c>
      <c r="K2234" s="8">
        <v>33.200000000000003</v>
      </c>
      <c r="U2234" s="8" t="s">
        <v>1142</v>
      </c>
      <c r="V2234" s="8" t="s">
        <v>1103</v>
      </c>
      <c r="W2234" s="8">
        <v>1987</v>
      </c>
      <c r="X2234" s="8" t="s">
        <v>1104</v>
      </c>
    </row>
    <row r="2235" spans="1:24">
      <c r="A2235" s="8" t="s">
        <v>1107</v>
      </c>
      <c r="C2235" s="8" t="s">
        <v>17</v>
      </c>
      <c r="E2235" s="8" t="s">
        <v>1050</v>
      </c>
      <c r="I2235" s="8">
        <v>70</v>
      </c>
      <c r="J2235" s="20">
        <v>6</v>
      </c>
      <c r="K2235" s="8">
        <v>33.700000000000003</v>
      </c>
      <c r="U2235" s="8" t="s">
        <v>1142</v>
      </c>
      <c r="V2235" s="8" t="s">
        <v>1103</v>
      </c>
      <c r="W2235" s="8">
        <v>1987</v>
      </c>
      <c r="X2235" s="8" t="s">
        <v>1104</v>
      </c>
    </row>
    <row r="2236" spans="1:24">
      <c r="A2236" s="8" t="s">
        <v>1106</v>
      </c>
      <c r="C2236" s="8" t="s">
        <v>17</v>
      </c>
      <c r="E2236" s="8" t="s">
        <v>1050</v>
      </c>
      <c r="I2236" s="8">
        <v>0</v>
      </c>
      <c r="J2236" s="20">
        <v>-0.63</v>
      </c>
      <c r="K2236" s="8">
        <v>30.1</v>
      </c>
      <c r="U2236" s="8" t="s">
        <v>1142</v>
      </c>
      <c r="V2236" s="8" t="s">
        <v>1103</v>
      </c>
      <c r="W2236" s="8">
        <v>1987</v>
      </c>
      <c r="X2236" s="8" t="s">
        <v>1104</v>
      </c>
    </row>
    <row r="2237" spans="1:24">
      <c r="A2237" s="8" t="s">
        <v>1106</v>
      </c>
      <c r="C2237" s="8" t="s">
        <v>17</v>
      </c>
      <c r="E2237" s="8" t="s">
        <v>1050</v>
      </c>
      <c r="I2237" s="8">
        <v>4</v>
      </c>
      <c r="J2237" s="20">
        <v>0.14000000000000001</v>
      </c>
      <c r="K2237" s="8">
        <v>30.97</v>
      </c>
      <c r="U2237" s="8" t="s">
        <v>1142</v>
      </c>
      <c r="V2237" s="8" t="s">
        <v>1103</v>
      </c>
      <c r="W2237" s="8">
        <v>1987</v>
      </c>
      <c r="X2237" s="8" t="s">
        <v>1104</v>
      </c>
    </row>
    <row r="2238" spans="1:24">
      <c r="A2238" s="8" t="s">
        <v>1106</v>
      </c>
      <c r="C2238" s="8" t="s">
        <v>17</v>
      </c>
      <c r="E2238" s="8" t="s">
        <v>1050</v>
      </c>
      <c r="I2238" s="8">
        <v>8</v>
      </c>
      <c r="J2238" s="20">
        <v>2.2000000000000002</v>
      </c>
      <c r="K2238" s="8">
        <v>31.83</v>
      </c>
      <c r="U2238" s="8" t="s">
        <v>1142</v>
      </c>
      <c r="V2238" s="8" t="s">
        <v>1103</v>
      </c>
      <c r="W2238" s="8">
        <v>1987</v>
      </c>
      <c r="X2238" s="8" t="s">
        <v>1104</v>
      </c>
    </row>
    <row r="2239" spans="1:24">
      <c r="A2239" s="8" t="s">
        <v>1106</v>
      </c>
      <c r="C2239" s="8" t="s">
        <v>17</v>
      </c>
      <c r="E2239" s="8" t="s">
        <v>1050</v>
      </c>
      <c r="I2239" s="8">
        <v>32</v>
      </c>
      <c r="J2239" s="20">
        <v>6.95</v>
      </c>
      <c r="K2239" s="8">
        <v>33.17</v>
      </c>
      <c r="U2239" s="8" t="s">
        <v>1142</v>
      </c>
      <c r="V2239" s="8" t="s">
        <v>1103</v>
      </c>
      <c r="W2239" s="8">
        <v>1987</v>
      </c>
      <c r="X2239" s="8" t="s">
        <v>1104</v>
      </c>
    </row>
    <row r="2240" spans="1:24">
      <c r="A2240" s="8" t="s">
        <v>1108</v>
      </c>
      <c r="C2240" s="8" t="s">
        <v>17</v>
      </c>
      <c r="E2240" s="8" t="s">
        <v>1050</v>
      </c>
      <c r="I2240" s="8">
        <v>0</v>
      </c>
      <c r="J2240" s="20">
        <v>-1.1599999999999999</v>
      </c>
      <c r="K2240" s="8">
        <v>25.9</v>
      </c>
      <c r="U2240" s="8" t="s">
        <v>1142</v>
      </c>
      <c r="V2240" s="8" t="s">
        <v>1103</v>
      </c>
      <c r="W2240" s="8">
        <v>1987</v>
      </c>
      <c r="X2240" s="8" t="s">
        <v>1104</v>
      </c>
    </row>
    <row r="2241" spans="1:24">
      <c r="A2241" s="8" t="s">
        <v>1108</v>
      </c>
      <c r="C2241" s="8" t="s">
        <v>17</v>
      </c>
      <c r="E2241" s="8" t="s">
        <v>1050</v>
      </c>
      <c r="I2241" s="8">
        <v>1</v>
      </c>
      <c r="J2241" s="20">
        <v>-1.1599999999999999</v>
      </c>
      <c r="K2241" s="8">
        <v>25.9</v>
      </c>
      <c r="U2241" s="8" t="s">
        <v>1142</v>
      </c>
      <c r="V2241" s="8" t="s">
        <v>1103</v>
      </c>
      <c r="W2241" s="8">
        <v>1987</v>
      </c>
      <c r="X2241" s="8" t="s">
        <v>1104</v>
      </c>
    </row>
    <row r="2242" spans="1:24">
      <c r="A2242" s="8" t="s">
        <v>1108</v>
      </c>
      <c r="C2242" s="8" t="s">
        <v>17</v>
      </c>
      <c r="E2242" s="8" t="s">
        <v>1050</v>
      </c>
      <c r="I2242" s="8">
        <v>2</v>
      </c>
      <c r="J2242" s="20">
        <v>-1.1000000000000001</v>
      </c>
      <c r="K2242" s="8">
        <v>26</v>
      </c>
      <c r="U2242" s="8" t="s">
        <v>1142</v>
      </c>
      <c r="V2242" s="8" t="s">
        <v>1103</v>
      </c>
      <c r="W2242" s="8">
        <v>1987</v>
      </c>
      <c r="X2242" s="8" t="s">
        <v>1104</v>
      </c>
    </row>
    <row r="2243" spans="1:24">
      <c r="A2243" s="8" t="s">
        <v>1108</v>
      </c>
      <c r="C2243" s="8" t="s">
        <v>17</v>
      </c>
      <c r="E2243" s="8" t="s">
        <v>1050</v>
      </c>
      <c r="I2243" s="8">
        <v>4</v>
      </c>
      <c r="J2243" s="20">
        <v>-0.77</v>
      </c>
      <c r="K2243" s="8">
        <v>27.1</v>
      </c>
      <c r="U2243" s="8" t="s">
        <v>1142</v>
      </c>
      <c r="V2243" s="8" t="s">
        <v>1103</v>
      </c>
      <c r="W2243" s="8">
        <v>1987</v>
      </c>
      <c r="X2243" s="8" t="s">
        <v>1104</v>
      </c>
    </row>
    <row r="2244" spans="1:24">
      <c r="A2244" s="8" t="s">
        <v>1108</v>
      </c>
      <c r="C2244" s="8" t="s">
        <v>17</v>
      </c>
      <c r="E2244" s="8" t="s">
        <v>1050</v>
      </c>
      <c r="I2244" s="8">
        <v>6</v>
      </c>
      <c r="J2244" s="20">
        <v>-0.8</v>
      </c>
      <c r="K2244" s="8">
        <v>27.4</v>
      </c>
      <c r="U2244" s="8" t="s">
        <v>1142</v>
      </c>
      <c r="V2244" s="8" t="s">
        <v>1103</v>
      </c>
      <c r="W2244" s="8">
        <v>1987</v>
      </c>
      <c r="X2244" s="8" t="s">
        <v>1104</v>
      </c>
    </row>
    <row r="2245" spans="1:24">
      <c r="A2245" s="8" t="s">
        <v>1108</v>
      </c>
      <c r="C2245" s="8" t="s">
        <v>17</v>
      </c>
      <c r="E2245" s="8" t="s">
        <v>1050</v>
      </c>
      <c r="I2245" s="8">
        <v>8</v>
      </c>
      <c r="J2245" s="20">
        <v>-0.15</v>
      </c>
      <c r="K2245" s="8">
        <v>28.4</v>
      </c>
      <c r="U2245" s="8" t="s">
        <v>1142</v>
      </c>
      <c r="V2245" s="8" t="s">
        <v>1103</v>
      </c>
      <c r="W2245" s="8">
        <v>1987</v>
      </c>
      <c r="X2245" s="8" t="s">
        <v>1104</v>
      </c>
    </row>
    <row r="2246" spans="1:24">
      <c r="A2246" s="8" t="s">
        <v>1108</v>
      </c>
      <c r="C2246" s="8" t="s">
        <v>17</v>
      </c>
      <c r="E2246" s="8" t="s">
        <v>1050</v>
      </c>
      <c r="I2246" s="8">
        <v>12</v>
      </c>
      <c r="J2246" s="20">
        <v>0.2</v>
      </c>
      <c r="K2246" s="8">
        <v>29.5</v>
      </c>
      <c r="U2246" s="8" t="s">
        <v>1142</v>
      </c>
      <c r="V2246" s="8" t="s">
        <v>1103</v>
      </c>
      <c r="W2246" s="8">
        <v>1987</v>
      </c>
      <c r="X2246" s="8" t="s">
        <v>1104</v>
      </c>
    </row>
    <row r="2247" spans="1:24">
      <c r="A2247" s="8" t="s">
        <v>1108</v>
      </c>
      <c r="C2247" s="8" t="s">
        <v>17</v>
      </c>
      <c r="E2247" s="8" t="s">
        <v>1050</v>
      </c>
      <c r="I2247" s="8">
        <v>16</v>
      </c>
      <c r="J2247" s="20">
        <v>0.42</v>
      </c>
      <c r="K2247" s="8">
        <v>30.1</v>
      </c>
      <c r="U2247" s="8" t="s">
        <v>1142</v>
      </c>
      <c r="V2247" s="8" t="s">
        <v>1103</v>
      </c>
      <c r="W2247" s="8">
        <v>1987</v>
      </c>
      <c r="X2247" s="8" t="s">
        <v>1104</v>
      </c>
    </row>
    <row r="2248" spans="1:24">
      <c r="A2248" s="8" t="s">
        <v>1108</v>
      </c>
      <c r="C2248" s="8" t="s">
        <v>17</v>
      </c>
      <c r="E2248" s="8" t="s">
        <v>1050</v>
      </c>
      <c r="I2248" s="8">
        <v>32</v>
      </c>
      <c r="J2248" s="20">
        <v>5.55</v>
      </c>
      <c r="K2248" s="8">
        <v>32.85</v>
      </c>
      <c r="U2248" s="8" t="s">
        <v>1142</v>
      </c>
      <c r="V2248" s="8" t="s">
        <v>1103</v>
      </c>
      <c r="W2248" s="8">
        <v>1987</v>
      </c>
      <c r="X2248" s="8" t="s">
        <v>1104</v>
      </c>
    </row>
    <row r="2249" spans="1:24">
      <c r="A2249" s="8" t="s">
        <v>1109</v>
      </c>
      <c r="C2249" s="8" t="s">
        <v>17</v>
      </c>
      <c r="E2249" s="8" t="s">
        <v>1110</v>
      </c>
      <c r="I2249" s="8">
        <v>0</v>
      </c>
      <c r="J2249" s="20">
        <v>-0.87</v>
      </c>
      <c r="K2249" s="8">
        <v>26.46</v>
      </c>
      <c r="U2249" s="8" t="s">
        <v>1142</v>
      </c>
      <c r="V2249" s="8" t="s">
        <v>1103</v>
      </c>
      <c r="W2249" s="8">
        <v>1987</v>
      </c>
      <c r="X2249" s="8" t="s">
        <v>1104</v>
      </c>
    </row>
    <row r="2250" spans="1:24">
      <c r="A2250" s="8" t="s">
        <v>1109</v>
      </c>
      <c r="C2250" s="8" t="s">
        <v>17</v>
      </c>
      <c r="E2250" s="8" t="s">
        <v>1110</v>
      </c>
      <c r="I2250" s="8">
        <v>2</v>
      </c>
      <c r="J2250" s="20">
        <v>-0.86</v>
      </c>
      <c r="K2250" s="8">
        <v>26.52</v>
      </c>
      <c r="U2250" s="8" t="s">
        <v>1142</v>
      </c>
      <c r="V2250" s="8" t="s">
        <v>1103</v>
      </c>
      <c r="W2250" s="8">
        <v>1987</v>
      </c>
      <c r="X2250" s="8" t="s">
        <v>1104</v>
      </c>
    </row>
    <row r="2251" spans="1:24">
      <c r="A2251" s="8" t="s">
        <v>1109</v>
      </c>
      <c r="C2251" s="8" t="s">
        <v>17</v>
      </c>
      <c r="E2251" s="8" t="s">
        <v>1110</v>
      </c>
      <c r="I2251" s="8">
        <v>4</v>
      </c>
      <c r="J2251" s="20">
        <v>-0.78</v>
      </c>
      <c r="K2251" s="8">
        <v>26.82</v>
      </c>
      <c r="U2251" s="8" t="s">
        <v>1142</v>
      </c>
      <c r="V2251" s="8" t="s">
        <v>1103</v>
      </c>
      <c r="W2251" s="8">
        <v>1987</v>
      </c>
      <c r="X2251" s="8" t="s">
        <v>1104</v>
      </c>
    </row>
    <row r="2252" spans="1:24">
      <c r="A2252" s="8" t="s">
        <v>1109</v>
      </c>
      <c r="C2252" s="8" t="s">
        <v>17</v>
      </c>
      <c r="E2252" s="8" t="s">
        <v>1110</v>
      </c>
      <c r="I2252" s="8">
        <v>8</v>
      </c>
      <c r="J2252" s="20">
        <v>0</v>
      </c>
      <c r="K2252" s="8">
        <v>28.36</v>
      </c>
      <c r="U2252" s="8" t="s">
        <v>1142</v>
      </c>
      <c r="V2252" s="8" t="s">
        <v>1103</v>
      </c>
      <c r="W2252" s="8">
        <v>1987</v>
      </c>
      <c r="X2252" s="8" t="s">
        <v>1104</v>
      </c>
    </row>
    <row r="2253" spans="1:24">
      <c r="A2253" s="8" t="s">
        <v>1109</v>
      </c>
      <c r="C2253" s="8" t="s">
        <v>17</v>
      </c>
      <c r="E2253" s="8" t="s">
        <v>1110</v>
      </c>
      <c r="I2253" s="8">
        <v>12</v>
      </c>
      <c r="J2253" s="20">
        <v>0.48</v>
      </c>
      <c r="K2253" s="8">
        <v>29.06</v>
      </c>
      <c r="U2253" s="8" t="s">
        <v>1142</v>
      </c>
      <c r="V2253" s="8" t="s">
        <v>1103</v>
      </c>
      <c r="W2253" s="8">
        <v>1987</v>
      </c>
      <c r="X2253" s="8" t="s">
        <v>1104</v>
      </c>
    </row>
    <row r="2254" spans="1:24">
      <c r="A2254" s="8" t="s">
        <v>1109</v>
      </c>
      <c r="C2254" s="8" t="s">
        <v>17</v>
      </c>
      <c r="E2254" s="8" t="s">
        <v>1110</v>
      </c>
      <c r="I2254" s="8">
        <v>16</v>
      </c>
      <c r="J2254" s="20">
        <v>0.17</v>
      </c>
      <c r="K2254" s="8">
        <v>29.74</v>
      </c>
      <c r="U2254" s="8" t="s">
        <v>1142</v>
      </c>
      <c r="V2254" s="8" t="s">
        <v>1103</v>
      </c>
      <c r="W2254" s="8">
        <v>1987</v>
      </c>
      <c r="X2254" s="8" t="s">
        <v>1104</v>
      </c>
    </row>
    <row r="2255" spans="1:24">
      <c r="A2255" s="8" t="s">
        <v>1109</v>
      </c>
      <c r="C2255" s="8" t="s">
        <v>17</v>
      </c>
      <c r="E2255" s="8" t="s">
        <v>1111</v>
      </c>
      <c r="I2255" s="8">
        <v>0</v>
      </c>
      <c r="J2255" s="20">
        <v>-0.53</v>
      </c>
      <c r="K2255" s="8">
        <v>27.6</v>
      </c>
      <c r="U2255" s="8" t="s">
        <v>1142</v>
      </c>
      <c r="V2255" s="8" t="s">
        <v>1103</v>
      </c>
      <c r="W2255" s="8">
        <v>1987</v>
      </c>
      <c r="X2255" s="8" t="s">
        <v>1104</v>
      </c>
    </row>
    <row r="2256" spans="1:24">
      <c r="A2256" s="8" t="s">
        <v>1109</v>
      </c>
      <c r="C2256" s="8" t="s">
        <v>17</v>
      </c>
      <c r="E2256" s="8" t="s">
        <v>1111</v>
      </c>
      <c r="I2256" s="8">
        <v>2</v>
      </c>
      <c r="J2256" s="20">
        <v>-0.68</v>
      </c>
      <c r="K2256" s="8">
        <v>27.65</v>
      </c>
      <c r="U2256" s="8" t="s">
        <v>1142</v>
      </c>
      <c r="V2256" s="8" t="s">
        <v>1103</v>
      </c>
      <c r="W2256" s="8">
        <v>1987</v>
      </c>
      <c r="X2256" s="8" t="s">
        <v>1104</v>
      </c>
    </row>
    <row r="2257" spans="1:24">
      <c r="A2257" s="8" t="s">
        <v>1109</v>
      </c>
      <c r="C2257" s="8" t="s">
        <v>17</v>
      </c>
      <c r="E2257" s="8" t="s">
        <v>1111</v>
      </c>
      <c r="I2257" s="8">
        <v>4</v>
      </c>
      <c r="J2257" s="20">
        <v>-0.67</v>
      </c>
      <c r="K2257" s="8">
        <v>27.67</v>
      </c>
      <c r="U2257" s="8" t="s">
        <v>1142</v>
      </c>
      <c r="V2257" s="8" t="s">
        <v>1103</v>
      </c>
      <c r="W2257" s="8">
        <v>1987</v>
      </c>
      <c r="X2257" s="8" t="s">
        <v>1104</v>
      </c>
    </row>
    <row r="2258" spans="1:24">
      <c r="A2258" s="8" t="s">
        <v>1109</v>
      </c>
      <c r="C2258" s="8" t="s">
        <v>17</v>
      </c>
      <c r="E2258" s="8" t="s">
        <v>1111</v>
      </c>
      <c r="I2258" s="8">
        <v>8</v>
      </c>
      <c r="J2258" s="20">
        <v>-0.26</v>
      </c>
      <c r="K2258" s="8">
        <v>28.12</v>
      </c>
      <c r="U2258" s="8" t="s">
        <v>1142</v>
      </c>
      <c r="V2258" s="8" t="s">
        <v>1103</v>
      </c>
      <c r="W2258" s="8">
        <v>1987</v>
      </c>
      <c r="X2258" s="8" t="s">
        <v>1104</v>
      </c>
    </row>
    <row r="2259" spans="1:24">
      <c r="A2259" s="8" t="s">
        <v>1109</v>
      </c>
      <c r="C2259" s="8" t="s">
        <v>17</v>
      </c>
      <c r="E2259" s="8" t="s">
        <v>1111</v>
      </c>
      <c r="I2259" s="8">
        <v>12</v>
      </c>
      <c r="J2259" s="20">
        <v>0.42</v>
      </c>
      <c r="K2259" s="8">
        <v>29.83</v>
      </c>
      <c r="U2259" s="8" t="s">
        <v>1142</v>
      </c>
      <c r="V2259" s="8" t="s">
        <v>1103</v>
      </c>
      <c r="W2259" s="8">
        <v>1987</v>
      </c>
      <c r="X2259" s="8" t="s">
        <v>1104</v>
      </c>
    </row>
    <row r="2260" spans="1:24">
      <c r="A2260" s="8" t="s">
        <v>1109</v>
      </c>
      <c r="C2260" s="8" t="s">
        <v>17</v>
      </c>
      <c r="E2260" s="8" t="s">
        <v>1111</v>
      </c>
      <c r="I2260" s="8">
        <v>16</v>
      </c>
      <c r="J2260" s="20">
        <v>0.66</v>
      </c>
      <c r="K2260" s="8">
        <v>30.75</v>
      </c>
      <c r="U2260" s="8" t="s">
        <v>1142</v>
      </c>
      <c r="V2260" s="8" t="s">
        <v>1103</v>
      </c>
      <c r="W2260" s="8">
        <v>1987</v>
      </c>
      <c r="X2260" s="8" t="s">
        <v>1104</v>
      </c>
    </row>
    <row r="2261" spans="1:24">
      <c r="A2261" s="8" t="s">
        <v>1112</v>
      </c>
      <c r="C2261" s="8" t="s">
        <v>17</v>
      </c>
      <c r="E2261" s="8" t="s">
        <v>1050</v>
      </c>
      <c r="I2261" s="8">
        <v>0</v>
      </c>
      <c r="J2261" s="20">
        <v>-0.5</v>
      </c>
      <c r="K2261" s="8">
        <v>21.6</v>
      </c>
      <c r="U2261" s="8" t="s">
        <v>1142</v>
      </c>
      <c r="V2261" s="8" t="s">
        <v>1103</v>
      </c>
      <c r="W2261" s="8">
        <v>1987</v>
      </c>
      <c r="X2261" s="8" t="s">
        <v>1104</v>
      </c>
    </row>
    <row r="2262" spans="1:24">
      <c r="A2262" s="8" t="s">
        <v>1112</v>
      </c>
      <c r="C2262" s="8" t="s">
        <v>17</v>
      </c>
      <c r="E2262" s="8" t="s">
        <v>1050</v>
      </c>
      <c r="I2262" s="8">
        <v>2</v>
      </c>
      <c r="J2262" s="20">
        <v>-0.4</v>
      </c>
      <c r="K2262" s="8">
        <v>21.9</v>
      </c>
      <c r="U2262" s="8" t="s">
        <v>1142</v>
      </c>
      <c r="V2262" s="8" t="s">
        <v>1103</v>
      </c>
      <c r="W2262" s="8">
        <v>1987</v>
      </c>
      <c r="X2262" s="8" t="s">
        <v>1104</v>
      </c>
    </row>
    <row r="2263" spans="1:24">
      <c r="A2263" s="8" t="s">
        <v>1112</v>
      </c>
      <c r="C2263" s="8" t="s">
        <v>17</v>
      </c>
      <c r="E2263" s="8" t="s">
        <v>1050</v>
      </c>
      <c r="I2263" s="8">
        <v>4</v>
      </c>
      <c r="J2263" s="20">
        <v>-0.4</v>
      </c>
      <c r="K2263" s="8">
        <v>22.2</v>
      </c>
      <c r="U2263" s="8" t="s">
        <v>1142</v>
      </c>
      <c r="V2263" s="8" t="s">
        <v>1103</v>
      </c>
      <c r="W2263" s="8">
        <v>1987</v>
      </c>
      <c r="X2263" s="8" t="s">
        <v>1104</v>
      </c>
    </row>
    <row r="2264" spans="1:24">
      <c r="A2264" s="8" t="s">
        <v>1112</v>
      </c>
      <c r="C2264" s="8" t="s">
        <v>17</v>
      </c>
      <c r="E2264" s="8" t="s">
        <v>1050</v>
      </c>
      <c r="I2264" s="8">
        <v>8</v>
      </c>
      <c r="J2264" s="20">
        <v>-0.1</v>
      </c>
      <c r="K2264" s="8">
        <v>24.1</v>
      </c>
      <c r="U2264" s="8" t="s">
        <v>1142</v>
      </c>
      <c r="V2264" s="8" t="s">
        <v>1103</v>
      </c>
      <c r="W2264" s="8">
        <v>1987</v>
      </c>
      <c r="X2264" s="8" t="s">
        <v>1104</v>
      </c>
    </row>
    <row r="2265" spans="1:24">
      <c r="A2265" s="8" t="s">
        <v>1112</v>
      </c>
      <c r="C2265" s="8" t="s">
        <v>17</v>
      </c>
      <c r="E2265" s="8" t="s">
        <v>1050</v>
      </c>
      <c r="I2265" s="8">
        <v>12</v>
      </c>
      <c r="J2265" s="20">
        <v>0</v>
      </c>
      <c r="K2265" s="8">
        <v>27.5</v>
      </c>
      <c r="U2265" s="8" t="s">
        <v>1142</v>
      </c>
      <c r="V2265" s="8" t="s">
        <v>1103</v>
      </c>
      <c r="W2265" s="8">
        <v>1987</v>
      </c>
      <c r="X2265" s="8" t="s">
        <v>1104</v>
      </c>
    </row>
    <row r="2266" spans="1:24">
      <c r="A2266" s="8" t="s">
        <v>1112</v>
      </c>
      <c r="C2266" s="8" t="s">
        <v>17</v>
      </c>
      <c r="E2266" s="8" t="s">
        <v>1050</v>
      </c>
      <c r="I2266" s="8">
        <v>16</v>
      </c>
      <c r="J2266" s="20">
        <v>0.2</v>
      </c>
      <c r="K2266" s="8">
        <v>28.7</v>
      </c>
      <c r="U2266" s="8" t="s">
        <v>1142</v>
      </c>
      <c r="V2266" s="8" t="s">
        <v>1103</v>
      </c>
      <c r="W2266" s="8">
        <v>1987</v>
      </c>
      <c r="X2266" s="8" t="s">
        <v>1104</v>
      </c>
    </row>
    <row r="2267" spans="1:24">
      <c r="A2267" s="8" t="s">
        <v>1112</v>
      </c>
      <c r="C2267" s="8" t="s">
        <v>17</v>
      </c>
      <c r="E2267" s="8" t="s">
        <v>1050</v>
      </c>
      <c r="I2267" s="8">
        <v>32</v>
      </c>
      <c r="J2267" s="20">
        <v>4.5999999999999996</v>
      </c>
      <c r="K2267" s="8">
        <v>32.5</v>
      </c>
      <c r="U2267" s="8" t="s">
        <v>1142</v>
      </c>
      <c r="V2267" s="8" t="s">
        <v>1103</v>
      </c>
      <c r="W2267" s="8">
        <v>1987</v>
      </c>
      <c r="X2267" s="8" t="s">
        <v>1104</v>
      </c>
    </row>
    <row r="2268" spans="1:24">
      <c r="A2268" s="8" t="s">
        <v>1112</v>
      </c>
      <c r="C2268" s="8" t="s">
        <v>17</v>
      </c>
      <c r="E2268" s="8" t="s">
        <v>1111</v>
      </c>
      <c r="I2268" s="8">
        <v>0</v>
      </c>
      <c r="J2268" s="20">
        <v>-0.6</v>
      </c>
      <c r="K2268" s="8">
        <v>21.5</v>
      </c>
      <c r="U2268" s="8" t="s">
        <v>1142</v>
      </c>
      <c r="V2268" s="8" t="s">
        <v>1103</v>
      </c>
      <c r="W2268" s="8">
        <v>1987</v>
      </c>
      <c r="X2268" s="8" t="s">
        <v>1104</v>
      </c>
    </row>
    <row r="2269" spans="1:24">
      <c r="A2269" s="8" t="s">
        <v>1112</v>
      </c>
      <c r="C2269" s="8" t="s">
        <v>17</v>
      </c>
      <c r="E2269" s="8" t="s">
        <v>1111</v>
      </c>
      <c r="I2269" s="8">
        <v>2</v>
      </c>
      <c r="J2269" s="20">
        <v>-0.5</v>
      </c>
      <c r="K2269" s="8">
        <v>21.7</v>
      </c>
      <c r="U2269" s="8" t="s">
        <v>1142</v>
      </c>
      <c r="V2269" s="8" t="s">
        <v>1103</v>
      </c>
      <c r="W2269" s="8">
        <v>1987</v>
      </c>
      <c r="X2269" s="8" t="s">
        <v>1104</v>
      </c>
    </row>
    <row r="2270" spans="1:24">
      <c r="A2270" s="8" t="s">
        <v>1112</v>
      </c>
      <c r="C2270" s="8" t="s">
        <v>17</v>
      </c>
      <c r="E2270" s="8" t="s">
        <v>1111</v>
      </c>
      <c r="I2270" s="8">
        <v>4</v>
      </c>
      <c r="J2270" s="20">
        <v>-0.1</v>
      </c>
      <c r="K2270" s="8">
        <v>22.2</v>
      </c>
      <c r="U2270" s="8" t="s">
        <v>1142</v>
      </c>
      <c r="V2270" s="8" t="s">
        <v>1103</v>
      </c>
      <c r="W2270" s="8">
        <v>1987</v>
      </c>
      <c r="X2270" s="8" t="s">
        <v>1104</v>
      </c>
    </row>
    <row r="2271" spans="1:24">
      <c r="A2271" s="8" t="s">
        <v>1112</v>
      </c>
      <c r="C2271" s="8" t="s">
        <v>17</v>
      </c>
      <c r="E2271" s="8" t="s">
        <v>1111</v>
      </c>
      <c r="I2271" s="8">
        <v>8</v>
      </c>
      <c r="J2271" s="20">
        <v>0.2</v>
      </c>
      <c r="K2271" s="8">
        <v>24.7</v>
      </c>
      <c r="U2271" s="8" t="s">
        <v>1142</v>
      </c>
      <c r="V2271" s="8" t="s">
        <v>1103</v>
      </c>
      <c r="W2271" s="8">
        <v>1987</v>
      </c>
      <c r="X2271" s="8" t="s">
        <v>1104</v>
      </c>
    </row>
    <row r="2272" spans="1:24">
      <c r="A2272" s="8" t="s">
        <v>1112</v>
      </c>
      <c r="C2272" s="8" t="s">
        <v>17</v>
      </c>
      <c r="E2272" s="8" t="s">
        <v>1111</v>
      </c>
      <c r="I2272" s="8">
        <v>12</v>
      </c>
      <c r="J2272" s="20">
        <v>0</v>
      </c>
      <c r="K2272" s="8">
        <v>26.5</v>
      </c>
      <c r="U2272" s="8" t="s">
        <v>1142</v>
      </c>
      <c r="V2272" s="8" t="s">
        <v>1103</v>
      </c>
      <c r="W2272" s="8">
        <v>1987</v>
      </c>
      <c r="X2272" s="8" t="s">
        <v>1104</v>
      </c>
    </row>
    <row r="2273" spans="1:24">
      <c r="A2273" s="8" t="s">
        <v>1112</v>
      </c>
      <c r="C2273" s="8" t="s">
        <v>17</v>
      </c>
      <c r="E2273" s="8" t="s">
        <v>1111</v>
      </c>
      <c r="I2273" s="8">
        <v>16</v>
      </c>
      <c r="J2273" s="20">
        <v>0.1</v>
      </c>
      <c r="K2273" s="8">
        <v>27.7</v>
      </c>
      <c r="U2273" s="8" t="s">
        <v>1142</v>
      </c>
      <c r="V2273" s="8" t="s">
        <v>1103</v>
      </c>
      <c r="W2273" s="8">
        <v>1987</v>
      </c>
      <c r="X2273" s="8" t="s">
        <v>1104</v>
      </c>
    </row>
    <row r="2274" spans="1:24">
      <c r="A2274" s="8" t="s">
        <v>1112</v>
      </c>
      <c r="C2274" s="8" t="s">
        <v>17</v>
      </c>
      <c r="E2274" s="8" t="s">
        <v>1111</v>
      </c>
      <c r="I2274" s="8">
        <v>24</v>
      </c>
      <c r="J2274" s="20">
        <v>4.0999999999999996</v>
      </c>
      <c r="K2274" s="8">
        <v>32.25</v>
      </c>
      <c r="U2274" s="8" t="s">
        <v>1142</v>
      </c>
      <c r="V2274" s="8" t="s">
        <v>1103</v>
      </c>
      <c r="W2274" s="8">
        <v>1987</v>
      </c>
      <c r="X2274" s="8" t="s">
        <v>1104</v>
      </c>
    </row>
    <row r="2275" spans="1:24">
      <c r="A2275" s="8" t="s">
        <v>1112</v>
      </c>
      <c r="C2275" s="8" t="s">
        <v>17</v>
      </c>
      <c r="E2275" s="8" t="s">
        <v>1111</v>
      </c>
      <c r="I2275" s="8">
        <v>32</v>
      </c>
      <c r="J2275" s="20">
        <v>5</v>
      </c>
      <c r="K2275" s="8">
        <v>32.65</v>
      </c>
      <c r="U2275" s="8" t="s">
        <v>1142</v>
      </c>
      <c r="V2275" s="8" t="s">
        <v>1103</v>
      </c>
      <c r="W2275" s="8">
        <v>1987</v>
      </c>
      <c r="X2275" s="8" t="s">
        <v>1104</v>
      </c>
    </row>
    <row r="2276" spans="1:24">
      <c r="A2276" s="8" t="s">
        <v>1113</v>
      </c>
      <c r="C2276" s="8" t="s">
        <v>17</v>
      </c>
      <c r="E2276" s="8" t="s">
        <v>1050</v>
      </c>
      <c r="I2276" s="8">
        <v>0</v>
      </c>
      <c r="J2276" s="20">
        <v>1.38</v>
      </c>
      <c r="K2276" s="8">
        <v>23.76</v>
      </c>
      <c r="U2276" s="8" t="s">
        <v>1142</v>
      </c>
      <c r="V2276" s="8" t="s">
        <v>1103</v>
      </c>
      <c r="W2276" s="8">
        <v>1987</v>
      </c>
      <c r="X2276" s="8" t="s">
        <v>1104</v>
      </c>
    </row>
    <row r="2277" spans="1:24">
      <c r="A2277" s="8" t="s">
        <v>1113</v>
      </c>
      <c r="C2277" s="8" t="s">
        <v>17</v>
      </c>
      <c r="E2277" s="8" t="s">
        <v>1050</v>
      </c>
      <c r="I2277" s="8">
        <v>2</v>
      </c>
      <c r="J2277" s="20">
        <v>1.32</v>
      </c>
      <c r="K2277" s="8">
        <v>23.81</v>
      </c>
      <c r="U2277" s="8" t="s">
        <v>1142</v>
      </c>
      <c r="V2277" s="8" t="s">
        <v>1103</v>
      </c>
      <c r="W2277" s="8">
        <v>1987</v>
      </c>
      <c r="X2277" s="8" t="s">
        <v>1104</v>
      </c>
    </row>
    <row r="2278" spans="1:24">
      <c r="A2278" s="8" t="s">
        <v>1113</v>
      </c>
      <c r="C2278" s="8" t="s">
        <v>17</v>
      </c>
      <c r="E2278" s="8" t="s">
        <v>1050</v>
      </c>
      <c r="I2278" s="8">
        <v>4</v>
      </c>
      <c r="J2278" s="20">
        <v>0.08</v>
      </c>
      <c r="K2278" s="8">
        <v>26.05</v>
      </c>
      <c r="U2278" s="8" t="s">
        <v>1142</v>
      </c>
      <c r="V2278" s="8" t="s">
        <v>1103</v>
      </c>
      <c r="W2278" s="8">
        <v>1987</v>
      </c>
      <c r="X2278" s="8" t="s">
        <v>1104</v>
      </c>
    </row>
    <row r="2279" spans="1:24">
      <c r="A2279" s="8" t="s">
        <v>1113</v>
      </c>
      <c r="C2279" s="8" t="s">
        <v>17</v>
      </c>
      <c r="E2279" s="8" t="s">
        <v>1050</v>
      </c>
      <c r="I2279" s="8">
        <v>6</v>
      </c>
      <c r="J2279" s="20">
        <v>0.2</v>
      </c>
      <c r="K2279" s="8">
        <v>27.7</v>
      </c>
      <c r="U2279" s="8" t="s">
        <v>1142</v>
      </c>
      <c r="V2279" s="8" t="s">
        <v>1103</v>
      </c>
      <c r="W2279" s="8">
        <v>1987</v>
      </c>
      <c r="X2279" s="8" t="s">
        <v>1104</v>
      </c>
    </row>
    <row r="2280" spans="1:24">
      <c r="A2280" s="8" t="s">
        <v>1113</v>
      </c>
      <c r="C2280" s="8" t="s">
        <v>17</v>
      </c>
      <c r="E2280" s="8" t="s">
        <v>1050</v>
      </c>
      <c r="I2280" s="8">
        <v>8</v>
      </c>
      <c r="J2280" s="20">
        <v>1.28</v>
      </c>
      <c r="K2280" s="8">
        <v>29.4</v>
      </c>
      <c r="U2280" s="8" t="s">
        <v>1142</v>
      </c>
      <c r="V2280" s="8" t="s">
        <v>1103</v>
      </c>
      <c r="W2280" s="8">
        <v>1987</v>
      </c>
      <c r="X2280" s="8" t="s">
        <v>1104</v>
      </c>
    </row>
    <row r="2281" spans="1:24">
      <c r="A2281" s="8" t="s">
        <v>1113</v>
      </c>
      <c r="C2281" s="8" t="s">
        <v>17</v>
      </c>
      <c r="E2281" s="8" t="s">
        <v>1050</v>
      </c>
      <c r="I2281" s="8">
        <v>16</v>
      </c>
      <c r="J2281" s="20">
        <v>5.23</v>
      </c>
      <c r="K2281" s="8">
        <v>32.24</v>
      </c>
      <c r="U2281" s="8" t="s">
        <v>1142</v>
      </c>
      <c r="V2281" s="8" t="s">
        <v>1103</v>
      </c>
      <c r="W2281" s="8">
        <v>1987</v>
      </c>
      <c r="X2281" s="8" t="s">
        <v>1104</v>
      </c>
    </row>
    <row r="2282" spans="1:24">
      <c r="A2282" s="8" t="s">
        <v>1113</v>
      </c>
      <c r="C2282" s="8" t="s">
        <v>17</v>
      </c>
      <c r="E2282" s="8" t="s">
        <v>1110</v>
      </c>
      <c r="I2282" s="8">
        <v>0</v>
      </c>
      <c r="J2282" s="20">
        <v>2.04</v>
      </c>
      <c r="K2282" s="8">
        <v>24.11</v>
      </c>
      <c r="U2282" s="8" t="s">
        <v>1142</v>
      </c>
      <c r="V2282" s="8" t="s">
        <v>1103</v>
      </c>
      <c r="W2282" s="8">
        <v>1987</v>
      </c>
      <c r="X2282" s="8" t="s">
        <v>1104</v>
      </c>
    </row>
    <row r="2283" spans="1:24">
      <c r="A2283" s="8" t="s">
        <v>1113</v>
      </c>
      <c r="C2283" s="8" t="s">
        <v>17</v>
      </c>
      <c r="E2283" s="8" t="s">
        <v>1110</v>
      </c>
      <c r="I2283" s="8">
        <v>2</v>
      </c>
      <c r="J2283" s="20">
        <v>2.0499999999999998</v>
      </c>
      <c r="K2283" s="8">
        <v>24.12</v>
      </c>
      <c r="U2283" s="8" t="s">
        <v>1142</v>
      </c>
      <c r="V2283" s="8" t="s">
        <v>1103</v>
      </c>
      <c r="W2283" s="8">
        <v>1987</v>
      </c>
      <c r="X2283" s="8" t="s">
        <v>1104</v>
      </c>
    </row>
    <row r="2284" spans="1:24">
      <c r="A2284" s="8" t="s">
        <v>1113</v>
      </c>
      <c r="C2284" s="8" t="s">
        <v>17</v>
      </c>
      <c r="E2284" s="8" t="s">
        <v>1110</v>
      </c>
      <c r="I2284" s="8">
        <v>4</v>
      </c>
      <c r="J2284" s="20">
        <v>0.47</v>
      </c>
      <c r="K2284" s="8">
        <v>25.87</v>
      </c>
      <c r="U2284" s="8" t="s">
        <v>1142</v>
      </c>
      <c r="V2284" s="8" t="s">
        <v>1103</v>
      </c>
      <c r="W2284" s="8">
        <v>1987</v>
      </c>
      <c r="X2284" s="8" t="s">
        <v>1104</v>
      </c>
    </row>
    <row r="2285" spans="1:24">
      <c r="A2285" s="8" t="s">
        <v>1113</v>
      </c>
      <c r="C2285" s="8" t="s">
        <v>17</v>
      </c>
      <c r="E2285" s="8" t="s">
        <v>1110</v>
      </c>
      <c r="I2285" s="8">
        <v>6</v>
      </c>
      <c r="J2285" s="20">
        <v>0.4</v>
      </c>
      <c r="K2285" s="8">
        <v>27</v>
      </c>
      <c r="U2285" s="8" t="s">
        <v>1142</v>
      </c>
      <c r="V2285" s="8" t="s">
        <v>1103</v>
      </c>
      <c r="W2285" s="8">
        <v>1987</v>
      </c>
      <c r="X2285" s="8" t="s">
        <v>1104</v>
      </c>
    </row>
    <row r="2286" spans="1:24">
      <c r="A2286" s="8" t="s">
        <v>1113</v>
      </c>
      <c r="C2286" s="8" t="s">
        <v>17</v>
      </c>
      <c r="E2286" s="8" t="s">
        <v>1110</v>
      </c>
      <c r="I2286" s="8">
        <v>8</v>
      </c>
      <c r="J2286" s="20">
        <v>0.72</v>
      </c>
      <c r="K2286" s="8">
        <v>28.5</v>
      </c>
      <c r="U2286" s="8" t="s">
        <v>1142</v>
      </c>
      <c r="V2286" s="8" t="s">
        <v>1103</v>
      </c>
      <c r="W2286" s="8">
        <v>1987</v>
      </c>
      <c r="X2286" s="8" t="s">
        <v>1104</v>
      </c>
    </row>
    <row r="2287" spans="1:24">
      <c r="A2287" s="8" t="s">
        <v>1113</v>
      </c>
      <c r="C2287" s="8" t="s">
        <v>17</v>
      </c>
      <c r="E2287" s="8" t="s">
        <v>1110</v>
      </c>
      <c r="I2287" s="8">
        <v>16</v>
      </c>
      <c r="J2287" s="20">
        <v>4.42</v>
      </c>
      <c r="K2287" s="8">
        <v>32.26</v>
      </c>
      <c r="U2287" s="8" t="s">
        <v>1142</v>
      </c>
      <c r="V2287" s="8" t="s">
        <v>1103</v>
      </c>
      <c r="W2287" s="8">
        <v>1987</v>
      </c>
      <c r="X2287" s="8" t="s">
        <v>1104</v>
      </c>
    </row>
    <row r="2288" spans="1:24">
      <c r="A2288" s="8" t="s">
        <v>1113</v>
      </c>
      <c r="C2288" s="8" t="s">
        <v>17</v>
      </c>
      <c r="E2288" s="8" t="s">
        <v>1111</v>
      </c>
      <c r="I2288" s="8">
        <v>0</v>
      </c>
      <c r="J2288" s="20">
        <v>1.36</v>
      </c>
      <c r="K2288" s="8">
        <v>21.99</v>
      </c>
      <c r="U2288" s="8" t="s">
        <v>1142</v>
      </c>
      <c r="V2288" s="8" t="s">
        <v>1103</v>
      </c>
      <c r="W2288" s="8">
        <v>1987</v>
      </c>
      <c r="X2288" s="8" t="s">
        <v>1104</v>
      </c>
    </row>
    <row r="2289" spans="1:24">
      <c r="A2289" s="8" t="s">
        <v>1113</v>
      </c>
      <c r="C2289" s="8" t="s">
        <v>17</v>
      </c>
      <c r="E2289" s="8" t="s">
        <v>1111</v>
      </c>
      <c r="I2289" s="8">
        <v>2</v>
      </c>
      <c r="J2289" s="20">
        <v>1.4</v>
      </c>
      <c r="K2289" s="8">
        <v>21.88</v>
      </c>
      <c r="U2289" s="8" t="s">
        <v>1142</v>
      </c>
      <c r="V2289" s="8" t="s">
        <v>1103</v>
      </c>
      <c r="W2289" s="8">
        <v>1987</v>
      </c>
      <c r="X2289" s="8" t="s">
        <v>1104</v>
      </c>
    </row>
    <row r="2290" spans="1:24">
      <c r="A2290" s="8" t="s">
        <v>1113</v>
      </c>
      <c r="C2290" s="8" t="s">
        <v>17</v>
      </c>
      <c r="E2290" s="8" t="s">
        <v>1111</v>
      </c>
      <c r="I2290" s="8">
        <v>4</v>
      </c>
      <c r="J2290" s="20">
        <v>1.3</v>
      </c>
      <c r="K2290" s="8">
        <v>22.22</v>
      </c>
      <c r="U2290" s="8" t="s">
        <v>1142</v>
      </c>
      <c r="V2290" s="8" t="s">
        <v>1103</v>
      </c>
      <c r="W2290" s="8">
        <v>1987</v>
      </c>
      <c r="X2290" s="8" t="s">
        <v>1104</v>
      </c>
    </row>
    <row r="2291" spans="1:24">
      <c r="A2291" s="8" t="s">
        <v>1113</v>
      </c>
      <c r="C2291" s="8" t="s">
        <v>17</v>
      </c>
      <c r="E2291" s="8" t="s">
        <v>1111</v>
      </c>
      <c r="I2291" s="8">
        <v>6</v>
      </c>
      <c r="J2291" s="20">
        <v>0.1</v>
      </c>
      <c r="K2291" s="8">
        <v>27.28</v>
      </c>
      <c r="U2291" s="8" t="s">
        <v>1142</v>
      </c>
      <c r="V2291" s="8" t="s">
        <v>1103</v>
      </c>
      <c r="W2291" s="8">
        <v>1987</v>
      </c>
      <c r="X2291" s="8" t="s">
        <v>1104</v>
      </c>
    </row>
    <row r="2292" spans="1:24">
      <c r="A2292" s="8" t="s">
        <v>1113</v>
      </c>
      <c r="C2292" s="8" t="s">
        <v>17</v>
      </c>
      <c r="E2292" s="8" t="s">
        <v>1111</v>
      </c>
      <c r="I2292" s="8">
        <v>8</v>
      </c>
      <c r="J2292" s="20">
        <v>0.57999999999999996</v>
      </c>
      <c r="K2292" s="8">
        <v>28.54</v>
      </c>
      <c r="U2292" s="8" t="s">
        <v>1142</v>
      </c>
      <c r="V2292" s="8" t="s">
        <v>1103</v>
      </c>
      <c r="W2292" s="8">
        <v>1987</v>
      </c>
      <c r="X2292" s="8" t="s">
        <v>1104</v>
      </c>
    </row>
    <row r="2293" spans="1:24">
      <c r="A2293" s="8" t="s">
        <v>1113</v>
      </c>
      <c r="C2293" s="8" t="s">
        <v>17</v>
      </c>
      <c r="E2293" s="8" t="s">
        <v>1111</v>
      </c>
      <c r="I2293" s="8">
        <v>16</v>
      </c>
      <c r="J2293" s="20">
        <v>3.72</v>
      </c>
      <c r="K2293" s="8">
        <v>32</v>
      </c>
      <c r="U2293" s="8" t="s">
        <v>1142</v>
      </c>
      <c r="V2293" s="8" t="s">
        <v>1103</v>
      </c>
      <c r="W2293" s="8">
        <v>1987</v>
      </c>
      <c r="X2293" s="8" t="s">
        <v>1104</v>
      </c>
    </row>
    <row r="2294" spans="1:24">
      <c r="A2294" s="8" t="s">
        <v>1114</v>
      </c>
      <c r="C2294" s="8" t="s">
        <v>17</v>
      </c>
      <c r="E2294" s="8" t="s">
        <v>1050</v>
      </c>
      <c r="I2294" s="8">
        <v>0</v>
      </c>
      <c r="J2294" s="20">
        <v>5.6</v>
      </c>
      <c r="K2294" s="8">
        <v>26.9</v>
      </c>
      <c r="U2294" s="8" t="s">
        <v>1142</v>
      </c>
      <c r="V2294" s="8" t="s">
        <v>1103</v>
      </c>
      <c r="W2294" s="8">
        <v>1987</v>
      </c>
      <c r="X2294" s="8" t="s">
        <v>1104</v>
      </c>
    </row>
    <row r="2295" spans="1:24">
      <c r="A2295" s="8" t="s">
        <v>1114</v>
      </c>
      <c r="C2295" s="8" t="s">
        <v>17</v>
      </c>
      <c r="E2295" s="8" t="s">
        <v>1050</v>
      </c>
      <c r="I2295" s="8">
        <v>2</v>
      </c>
      <c r="J2295" s="20">
        <v>5.6</v>
      </c>
      <c r="K2295" s="8">
        <v>26.9</v>
      </c>
      <c r="U2295" s="8" t="s">
        <v>1142</v>
      </c>
      <c r="V2295" s="8" t="s">
        <v>1103</v>
      </c>
      <c r="W2295" s="8">
        <v>1987</v>
      </c>
      <c r="X2295" s="8" t="s">
        <v>1104</v>
      </c>
    </row>
    <row r="2296" spans="1:24">
      <c r="A2296" s="8" t="s">
        <v>1114</v>
      </c>
      <c r="C2296" s="8" t="s">
        <v>17</v>
      </c>
      <c r="E2296" s="8" t="s">
        <v>1050</v>
      </c>
      <c r="I2296" s="8">
        <v>4</v>
      </c>
      <c r="J2296" s="20">
        <v>5.4</v>
      </c>
      <c r="K2296" s="8">
        <v>28</v>
      </c>
      <c r="U2296" s="8" t="s">
        <v>1142</v>
      </c>
      <c r="V2296" s="8" t="s">
        <v>1103</v>
      </c>
      <c r="W2296" s="8">
        <v>1987</v>
      </c>
      <c r="X2296" s="8" t="s">
        <v>1104</v>
      </c>
    </row>
    <row r="2297" spans="1:24">
      <c r="A2297" s="8" t="s">
        <v>1114</v>
      </c>
      <c r="C2297" s="8" t="s">
        <v>17</v>
      </c>
      <c r="E2297" s="8" t="s">
        <v>1050</v>
      </c>
      <c r="I2297" s="8">
        <v>6</v>
      </c>
      <c r="J2297" s="20">
        <v>4.5999999999999996</v>
      </c>
      <c r="K2297" s="8">
        <v>29.5</v>
      </c>
      <c r="U2297" s="8" t="s">
        <v>1142</v>
      </c>
      <c r="V2297" s="8" t="s">
        <v>1103</v>
      </c>
      <c r="W2297" s="8">
        <v>1987</v>
      </c>
      <c r="X2297" s="8" t="s">
        <v>1104</v>
      </c>
    </row>
    <row r="2298" spans="1:24">
      <c r="A2298" s="8" t="s">
        <v>1114</v>
      </c>
      <c r="C2298" s="8" t="s">
        <v>17</v>
      </c>
      <c r="E2298" s="8" t="s">
        <v>1050</v>
      </c>
      <c r="I2298" s="8">
        <v>8</v>
      </c>
      <c r="J2298" s="20">
        <v>4.4000000000000004</v>
      </c>
      <c r="K2298" s="8">
        <v>30.4</v>
      </c>
      <c r="U2298" s="8" t="s">
        <v>1142</v>
      </c>
      <c r="V2298" s="8" t="s">
        <v>1103</v>
      </c>
      <c r="W2298" s="8">
        <v>1987</v>
      </c>
      <c r="X2298" s="8" t="s">
        <v>1104</v>
      </c>
    </row>
    <row r="2299" spans="1:24">
      <c r="A2299" s="8" t="s">
        <v>1114</v>
      </c>
      <c r="C2299" s="8" t="s">
        <v>17</v>
      </c>
      <c r="E2299" s="8" t="s">
        <v>1050</v>
      </c>
      <c r="I2299" s="8">
        <v>16</v>
      </c>
      <c r="J2299" s="20">
        <v>5</v>
      </c>
      <c r="K2299" s="8">
        <v>32.5</v>
      </c>
      <c r="U2299" s="8" t="s">
        <v>1142</v>
      </c>
      <c r="V2299" s="8" t="s">
        <v>1103</v>
      </c>
      <c r="W2299" s="8">
        <v>1987</v>
      </c>
      <c r="X2299" s="8" t="s">
        <v>1104</v>
      </c>
    </row>
    <row r="2300" spans="1:24">
      <c r="A2300" s="8" t="s">
        <v>1114</v>
      </c>
      <c r="C2300" s="8" t="s">
        <v>17</v>
      </c>
      <c r="E2300" s="8" t="s">
        <v>1050</v>
      </c>
      <c r="I2300" s="8">
        <v>32</v>
      </c>
      <c r="J2300" s="20">
        <v>5.6</v>
      </c>
      <c r="K2300" s="8">
        <v>33.25</v>
      </c>
      <c r="U2300" s="8" t="s">
        <v>1142</v>
      </c>
      <c r="V2300" s="8" t="s">
        <v>1103</v>
      </c>
      <c r="W2300" s="8">
        <v>1987</v>
      </c>
      <c r="X2300" s="8" t="s">
        <v>1104</v>
      </c>
    </row>
    <row r="2301" spans="1:24">
      <c r="A2301" s="8" t="s">
        <v>1114</v>
      </c>
      <c r="C2301" s="8" t="s">
        <v>17</v>
      </c>
      <c r="E2301" s="8" t="s">
        <v>1111</v>
      </c>
      <c r="I2301" s="8">
        <v>0</v>
      </c>
      <c r="J2301" s="20">
        <v>4.2</v>
      </c>
      <c r="K2301" s="8">
        <v>27.1</v>
      </c>
      <c r="U2301" s="8" t="s">
        <v>1142</v>
      </c>
      <c r="V2301" s="8" t="s">
        <v>1103</v>
      </c>
      <c r="W2301" s="8">
        <v>1987</v>
      </c>
      <c r="X2301" s="8" t="s">
        <v>1104</v>
      </c>
    </row>
    <row r="2302" spans="1:24">
      <c r="A2302" s="8" t="s">
        <v>1114</v>
      </c>
      <c r="C2302" s="8" t="s">
        <v>17</v>
      </c>
      <c r="E2302" s="8" t="s">
        <v>1111</v>
      </c>
      <c r="I2302" s="8">
        <v>2</v>
      </c>
      <c r="J2302" s="20">
        <v>4.0999999999999996</v>
      </c>
      <c r="K2302" s="8">
        <v>27.2</v>
      </c>
      <c r="U2302" s="8" t="s">
        <v>1142</v>
      </c>
      <c r="V2302" s="8" t="s">
        <v>1103</v>
      </c>
      <c r="W2302" s="8">
        <v>1987</v>
      </c>
      <c r="X2302" s="8" t="s">
        <v>1104</v>
      </c>
    </row>
    <row r="2303" spans="1:24">
      <c r="A2303" s="8" t="s">
        <v>1114</v>
      </c>
      <c r="C2303" s="8" t="s">
        <v>17</v>
      </c>
      <c r="E2303" s="8" t="s">
        <v>1111</v>
      </c>
      <c r="I2303" s="8">
        <v>6</v>
      </c>
      <c r="J2303" s="20">
        <v>3</v>
      </c>
      <c r="K2303" s="8">
        <v>29</v>
      </c>
      <c r="U2303" s="8" t="s">
        <v>1142</v>
      </c>
      <c r="V2303" s="8" t="s">
        <v>1103</v>
      </c>
      <c r="W2303" s="8">
        <v>1987</v>
      </c>
      <c r="X2303" s="8" t="s">
        <v>1104</v>
      </c>
    </row>
    <row r="2304" spans="1:24">
      <c r="A2304" s="8" t="s">
        <v>1114</v>
      </c>
      <c r="C2304" s="8" t="s">
        <v>17</v>
      </c>
      <c r="E2304" s="8" t="s">
        <v>1111</v>
      </c>
      <c r="I2304" s="8">
        <v>20</v>
      </c>
      <c r="J2304" s="20">
        <v>5.6</v>
      </c>
      <c r="K2304" s="8">
        <v>32.85</v>
      </c>
      <c r="U2304" s="8" t="s">
        <v>1142</v>
      </c>
      <c r="V2304" s="8" t="s">
        <v>1103</v>
      </c>
      <c r="W2304" s="8">
        <v>1987</v>
      </c>
      <c r="X2304" s="8" t="s">
        <v>1104</v>
      </c>
    </row>
    <row r="2305" spans="1:24">
      <c r="A2305" s="8" t="s">
        <v>1115</v>
      </c>
      <c r="C2305" s="8" t="s">
        <v>17</v>
      </c>
      <c r="E2305" s="8" t="s">
        <v>1050</v>
      </c>
      <c r="I2305" s="8">
        <v>0</v>
      </c>
      <c r="J2305" s="20">
        <v>10.86</v>
      </c>
      <c r="K2305" s="8">
        <v>17.63</v>
      </c>
      <c r="U2305" s="8" t="s">
        <v>1142</v>
      </c>
      <c r="V2305" s="8" t="s">
        <v>1103</v>
      </c>
      <c r="W2305" s="8">
        <v>1987</v>
      </c>
      <c r="X2305" s="8" t="s">
        <v>1104</v>
      </c>
    </row>
    <row r="2306" spans="1:24">
      <c r="A2306" s="8" t="s">
        <v>1115</v>
      </c>
      <c r="C2306" s="8" t="s">
        <v>17</v>
      </c>
      <c r="E2306" s="8" t="s">
        <v>1050</v>
      </c>
      <c r="I2306" s="8">
        <v>2</v>
      </c>
      <c r="J2306" s="20">
        <v>10.84</v>
      </c>
      <c r="K2306" s="8">
        <v>17.649999999999999</v>
      </c>
      <c r="U2306" s="8" t="s">
        <v>1142</v>
      </c>
      <c r="V2306" s="8" t="s">
        <v>1103</v>
      </c>
      <c r="W2306" s="8">
        <v>1987</v>
      </c>
      <c r="X2306" s="8" t="s">
        <v>1104</v>
      </c>
    </row>
    <row r="2307" spans="1:24">
      <c r="A2307" s="8" t="s">
        <v>1115</v>
      </c>
      <c r="C2307" s="8" t="s">
        <v>17</v>
      </c>
      <c r="E2307" s="8" t="s">
        <v>1050</v>
      </c>
      <c r="I2307" s="8">
        <v>4</v>
      </c>
      <c r="J2307" s="20">
        <v>10.84</v>
      </c>
      <c r="K2307" s="8">
        <v>17.670000000000002</v>
      </c>
      <c r="U2307" s="8" t="s">
        <v>1142</v>
      </c>
      <c r="V2307" s="8" t="s">
        <v>1103</v>
      </c>
      <c r="W2307" s="8">
        <v>1987</v>
      </c>
      <c r="X2307" s="8" t="s">
        <v>1104</v>
      </c>
    </row>
    <row r="2308" spans="1:24">
      <c r="A2308" s="8" t="s">
        <v>1115</v>
      </c>
      <c r="C2308" s="8" t="s">
        <v>17</v>
      </c>
      <c r="E2308" s="8" t="s">
        <v>1050</v>
      </c>
      <c r="I2308" s="8">
        <v>6</v>
      </c>
      <c r="J2308" s="20">
        <v>10.82</v>
      </c>
      <c r="K2308" s="8">
        <v>17.8</v>
      </c>
      <c r="U2308" s="8" t="s">
        <v>1142</v>
      </c>
      <c r="V2308" s="8" t="s">
        <v>1103</v>
      </c>
      <c r="W2308" s="8">
        <v>1987</v>
      </c>
      <c r="X2308" s="8" t="s">
        <v>1104</v>
      </c>
    </row>
    <row r="2309" spans="1:24">
      <c r="A2309" s="8" t="s">
        <v>1115</v>
      </c>
      <c r="C2309" s="8" t="s">
        <v>17</v>
      </c>
      <c r="E2309" s="8" t="s">
        <v>1050</v>
      </c>
      <c r="I2309" s="8">
        <v>8</v>
      </c>
      <c r="J2309" s="20">
        <v>10.83</v>
      </c>
      <c r="K2309" s="8">
        <v>18.07</v>
      </c>
      <c r="U2309" s="8" t="s">
        <v>1142</v>
      </c>
      <c r="V2309" s="8" t="s">
        <v>1103</v>
      </c>
      <c r="W2309" s="8">
        <v>1987</v>
      </c>
      <c r="X2309" s="8" t="s">
        <v>1104</v>
      </c>
    </row>
    <row r="2310" spans="1:24">
      <c r="A2310" s="8" t="s">
        <v>1115</v>
      </c>
      <c r="C2310" s="8" t="s">
        <v>17</v>
      </c>
      <c r="E2310" s="8" t="s">
        <v>1050</v>
      </c>
      <c r="I2310" s="8">
        <v>12</v>
      </c>
      <c r="J2310" s="20">
        <v>9.1999999999999993</v>
      </c>
      <c r="K2310" s="8">
        <v>23.42</v>
      </c>
      <c r="U2310" s="8" t="s">
        <v>1142</v>
      </c>
      <c r="V2310" s="8" t="s">
        <v>1103</v>
      </c>
      <c r="W2310" s="8">
        <v>1987</v>
      </c>
      <c r="X2310" s="8" t="s">
        <v>1104</v>
      </c>
    </row>
    <row r="2311" spans="1:24">
      <c r="A2311" s="8" t="s">
        <v>1115</v>
      </c>
      <c r="C2311" s="8" t="s">
        <v>17</v>
      </c>
      <c r="E2311" s="8" t="s">
        <v>1050</v>
      </c>
      <c r="I2311" s="8">
        <v>16</v>
      </c>
      <c r="J2311" s="20">
        <v>6.6</v>
      </c>
      <c r="K2311" s="8">
        <v>26.88</v>
      </c>
      <c r="U2311" s="8" t="s">
        <v>1142</v>
      </c>
      <c r="V2311" s="8" t="s">
        <v>1103</v>
      </c>
      <c r="W2311" s="8">
        <v>1987</v>
      </c>
      <c r="X2311" s="8" t="s">
        <v>1104</v>
      </c>
    </row>
    <row r="2312" spans="1:24">
      <c r="A2312" s="8" t="s">
        <v>1115</v>
      </c>
      <c r="C2312" s="8" t="s">
        <v>17</v>
      </c>
      <c r="E2312" s="8" t="s">
        <v>1050</v>
      </c>
      <c r="I2312" s="8">
        <v>32</v>
      </c>
      <c r="J2312" s="20">
        <v>5.6</v>
      </c>
      <c r="K2312" s="8">
        <v>323.88</v>
      </c>
      <c r="U2312" s="8" t="s">
        <v>1142</v>
      </c>
      <c r="V2312" s="8" t="s">
        <v>1103</v>
      </c>
      <c r="W2312" s="8">
        <v>1987</v>
      </c>
      <c r="X2312" s="8" t="s">
        <v>1104</v>
      </c>
    </row>
    <row r="2313" spans="1:24">
      <c r="A2313" s="8" t="s">
        <v>1115</v>
      </c>
      <c r="C2313" s="8" t="s">
        <v>17</v>
      </c>
      <c r="E2313" s="8" t="s">
        <v>1110</v>
      </c>
      <c r="I2313" s="8">
        <v>0</v>
      </c>
      <c r="J2313" s="20">
        <v>11.35</v>
      </c>
      <c r="K2313" s="8">
        <v>18.079999999999998</v>
      </c>
      <c r="U2313" s="8" t="s">
        <v>1142</v>
      </c>
      <c r="V2313" s="8" t="s">
        <v>1103</v>
      </c>
      <c r="W2313" s="8">
        <v>1987</v>
      </c>
      <c r="X2313" s="8" t="s">
        <v>1104</v>
      </c>
    </row>
    <row r="2314" spans="1:24">
      <c r="A2314" s="8" t="s">
        <v>1115</v>
      </c>
      <c r="C2314" s="8" t="s">
        <v>17</v>
      </c>
      <c r="E2314" s="8" t="s">
        <v>1110</v>
      </c>
      <c r="I2314" s="8">
        <v>2</v>
      </c>
      <c r="J2314" s="20">
        <v>11.36</v>
      </c>
      <c r="K2314" s="8">
        <v>18.079999999999998</v>
      </c>
      <c r="U2314" s="8" t="s">
        <v>1142</v>
      </c>
      <c r="V2314" s="8" t="s">
        <v>1103</v>
      </c>
      <c r="W2314" s="8">
        <v>1987</v>
      </c>
      <c r="X2314" s="8" t="s">
        <v>1104</v>
      </c>
    </row>
    <row r="2315" spans="1:24">
      <c r="A2315" s="8" t="s">
        <v>1115</v>
      </c>
      <c r="C2315" s="8" t="s">
        <v>17</v>
      </c>
      <c r="E2315" s="8" t="s">
        <v>1110</v>
      </c>
      <c r="I2315" s="8">
        <v>4</v>
      </c>
      <c r="J2315" s="20">
        <v>11.35</v>
      </c>
      <c r="K2315" s="8">
        <v>18.079999999999998</v>
      </c>
      <c r="U2315" s="8" t="s">
        <v>1142</v>
      </c>
      <c r="V2315" s="8" t="s">
        <v>1103</v>
      </c>
      <c r="W2315" s="8">
        <v>1987</v>
      </c>
      <c r="X2315" s="8" t="s">
        <v>1104</v>
      </c>
    </row>
    <row r="2316" spans="1:24">
      <c r="A2316" s="8" t="s">
        <v>1115</v>
      </c>
      <c r="C2316" s="8" t="s">
        <v>17</v>
      </c>
      <c r="E2316" s="8" t="s">
        <v>1110</v>
      </c>
      <c r="I2316" s="8">
        <v>6</v>
      </c>
      <c r="J2316" s="20">
        <v>11.34</v>
      </c>
      <c r="K2316" s="8">
        <v>18.09</v>
      </c>
      <c r="U2316" s="8" t="s">
        <v>1142</v>
      </c>
      <c r="V2316" s="8" t="s">
        <v>1103</v>
      </c>
      <c r="W2316" s="8">
        <v>1987</v>
      </c>
      <c r="X2316" s="8" t="s">
        <v>1104</v>
      </c>
    </row>
    <row r="2317" spans="1:24">
      <c r="A2317" s="8" t="s">
        <v>1115</v>
      </c>
      <c r="C2317" s="8" t="s">
        <v>17</v>
      </c>
      <c r="E2317" s="8" t="s">
        <v>1110</v>
      </c>
      <c r="I2317" s="8">
        <v>8</v>
      </c>
      <c r="J2317" s="20">
        <v>11.34</v>
      </c>
      <c r="K2317" s="8">
        <v>18.09</v>
      </c>
      <c r="U2317" s="8" t="s">
        <v>1142</v>
      </c>
      <c r="V2317" s="8" t="s">
        <v>1103</v>
      </c>
      <c r="W2317" s="8">
        <v>1987</v>
      </c>
      <c r="X2317" s="8" t="s">
        <v>1104</v>
      </c>
    </row>
    <row r="2318" spans="1:24">
      <c r="A2318" s="8" t="s">
        <v>1115</v>
      </c>
      <c r="C2318" s="8" t="s">
        <v>17</v>
      </c>
      <c r="E2318" s="8" t="s">
        <v>1110</v>
      </c>
      <c r="I2318" s="8">
        <v>12</v>
      </c>
      <c r="J2318" s="20">
        <v>11.14</v>
      </c>
      <c r="K2318" s="8">
        <v>18.09</v>
      </c>
      <c r="U2318" s="8" t="s">
        <v>1142</v>
      </c>
      <c r="V2318" s="8" t="s">
        <v>1103</v>
      </c>
      <c r="W2318" s="8">
        <v>1987</v>
      </c>
      <c r="X2318" s="8" t="s">
        <v>1104</v>
      </c>
    </row>
    <row r="2319" spans="1:24">
      <c r="A2319" s="8" t="s">
        <v>1115</v>
      </c>
      <c r="C2319" s="8" t="s">
        <v>17</v>
      </c>
      <c r="E2319" s="8" t="s">
        <v>1110</v>
      </c>
      <c r="I2319" s="8">
        <v>16</v>
      </c>
      <c r="J2319" s="20">
        <v>8.15</v>
      </c>
      <c r="K2319" s="8">
        <v>18.09</v>
      </c>
      <c r="U2319" s="8" t="s">
        <v>1142</v>
      </c>
      <c r="V2319" s="8" t="s">
        <v>1103</v>
      </c>
      <c r="W2319" s="8">
        <v>1987</v>
      </c>
      <c r="X2319" s="8" t="s">
        <v>1104</v>
      </c>
    </row>
    <row r="2320" spans="1:24">
      <c r="A2320" s="8" t="s">
        <v>1115</v>
      </c>
      <c r="C2320" s="8" t="s">
        <v>17</v>
      </c>
      <c r="E2320" s="8" t="s">
        <v>1111</v>
      </c>
      <c r="I2320" s="8">
        <v>0</v>
      </c>
      <c r="J2320" s="20">
        <v>11.54</v>
      </c>
      <c r="K2320" s="8">
        <v>18.649999999999999</v>
      </c>
      <c r="U2320" s="8" t="s">
        <v>1142</v>
      </c>
      <c r="V2320" s="8" t="s">
        <v>1103</v>
      </c>
      <c r="W2320" s="8">
        <v>1987</v>
      </c>
      <c r="X2320" s="8" t="s">
        <v>1104</v>
      </c>
    </row>
    <row r="2321" spans="1:24">
      <c r="A2321" s="8" t="s">
        <v>1115</v>
      </c>
      <c r="C2321" s="8" t="s">
        <v>17</v>
      </c>
      <c r="E2321" s="8" t="s">
        <v>1111</v>
      </c>
      <c r="I2321" s="8">
        <v>2</v>
      </c>
      <c r="J2321" s="20">
        <v>11.55</v>
      </c>
      <c r="K2321" s="8">
        <v>18.649999999999999</v>
      </c>
      <c r="U2321" s="8" t="s">
        <v>1142</v>
      </c>
      <c r="V2321" s="8" t="s">
        <v>1103</v>
      </c>
      <c r="W2321" s="8">
        <v>1987</v>
      </c>
      <c r="X2321" s="8" t="s">
        <v>1104</v>
      </c>
    </row>
    <row r="2322" spans="1:24">
      <c r="A2322" s="8" t="s">
        <v>1115</v>
      </c>
      <c r="C2322" s="8" t="s">
        <v>17</v>
      </c>
      <c r="E2322" s="8" t="s">
        <v>1111</v>
      </c>
      <c r="I2322" s="8">
        <v>4</v>
      </c>
      <c r="J2322" s="20">
        <v>11.11</v>
      </c>
      <c r="K2322" s="8">
        <v>19</v>
      </c>
      <c r="U2322" s="8" t="s">
        <v>1142</v>
      </c>
      <c r="V2322" s="8" t="s">
        <v>1103</v>
      </c>
      <c r="W2322" s="8">
        <v>1987</v>
      </c>
      <c r="X2322" s="8" t="s">
        <v>1104</v>
      </c>
    </row>
    <row r="2323" spans="1:24">
      <c r="A2323" s="8" t="s">
        <v>1115</v>
      </c>
      <c r="C2323" s="8" t="s">
        <v>17</v>
      </c>
      <c r="E2323" s="8" t="s">
        <v>1111</v>
      </c>
      <c r="I2323" s="8">
        <v>6</v>
      </c>
      <c r="J2323" s="20">
        <v>11.08</v>
      </c>
      <c r="K2323" s="8">
        <v>19.27</v>
      </c>
      <c r="U2323" s="8" t="s">
        <v>1142</v>
      </c>
      <c r="V2323" s="8" t="s">
        <v>1103</v>
      </c>
      <c r="W2323" s="8">
        <v>1987</v>
      </c>
      <c r="X2323" s="8" t="s">
        <v>1104</v>
      </c>
    </row>
    <row r="2324" spans="1:24">
      <c r="A2324" s="8" t="s">
        <v>1115</v>
      </c>
      <c r="C2324" s="8" t="s">
        <v>17</v>
      </c>
      <c r="E2324" s="8" t="s">
        <v>1111</v>
      </c>
      <c r="I2324" s="8">
        <v>8</v>
      </c>
      <c r="J2324" s="20">
        <v>11.09</v>
      </c>
      <c r="K2324" s="8">
        <v>19.510000000000002</v>
      </c>
      <c r="U2324" s="8" t="s">
        <v>1142</v>
      </c>
      <c r="V2324" s="8" t="s">
        <v>1103</v>
      </c>
      <c r="W2324" s="8">
        <v>1987</v>
      </c>
      <c r="X2324" s="8" t="s">
        <v>1104</v>
      </c>
    </row>
    <row r="2325" spans="1:24">
      <c r="A2325" s="8" t="s">
        <v>1115</v>
      </c>
      <c r="C2325" s="8" t="s">
        <v>17</v>
      </c>
      <c r="E2325" s="8" t="s">
        <v>1111</v>
      </c>
      <c r="I2325" s="8">
        <v>12</v>
      </c>
      <c r="J2325" s="20">
        <v>10.79</v>
      </c>
      <c r="K2325" s="8">
        <v>20.93</v>
      </c>
      <c r="U2325" s="8" t="s">
        <v>1142</v>
      </c>
      <c r="V2325" s="8" t="s">
        <v>1103</v>
      </c>
      <c r="W2325" s="8">
        <v>1987</v>
      </c>
      <c r="X2325" s="8" t="s">
        <v>1104</v>
      </c>
    </row>
    <row r="2326" spans="1:24">
      <c r="A2326" s="8" t="s">
        <v>1115</v>
      </c>
      <c r="C2326" s="8" t="s">
        <v>17</v>
      </c>
      <c r="E2326" s="8" t="s">
        <v>1111</v>
      </c>
      <c r="I2326" s="8">
        <v>16</v>
      </c>
      <c r="J2326" s="20">
        <v>5.24</v>
      </c>
      <c r="K2326" s="8">
        <v>28.3</v>
      </c>
      <c r="U2326" s="8" t="s">
        <v>1142</v>
      </c>
      <c r="V2326" s="8" t="s">
        <v>1103</v>
      </c>
      <c r="W2326" s="8">
        <v>1987</v>
      </c>
      <c r="X2326" s="8" t="s">
        <v>1104</v>
      </c>
    </row>
    <row r="2327" spans="1:24">
      <c r="A2327" s="8" t="s">
        <v>1115</v>
      </c>
      <c r="C2327" s="8" t="s">
        <v>17</v>
      </c>
      <c r="E2327" s="8" t="s">
        <v>1111</v>
      </c>
      <c r="I2327" s="8">
        <v>32</v>
      </c>
      <c r="J2327" s="20">
        <v>6.42</v>
      </c>
      <c r="K2327" s="8">
        <v>33.11</v>
      </c>
      <c r="U2327" s="8" t="s">
        <v>1142</v>
      </c>
      <c r="V2327" s="8" t="s">
        <v>1103</v>
      </c>
      <c r="W2327" s="8">
        <v>1987</v>
      </c>
      <c r="X2327" s="8" t="s">
        <v>1104</v>
      </c>
    </row>
    <row r="2328" spans="1:24">
      <c r="A2328" s="8" t="s">
        <v>942</v>
      </c>
      <c r="C2328" s="8" t="s">
        <v>17</v>
      </c>
      <c r="E2328" s="8" t="s">
        <v>1050</v>
      </c>
      <c r="I2328" s="8">
        <v>0</v>
      </c>
      <c r="J2328" s="20">
        <v>13.1</v>
      </c>
      <c r="K2328" s="8">
        <v>15.98</v>
      </c>
      <c r="U2328" s="8" t="s">
        <v>1142</v>
      </c>
      <c r="V2328" s="8" t="s">
        <v>1103</v>
      </c>
      <c r="W2328" s="8">
        <v>1987</v>
      </c>
      <c r="X2328" s="8" t="s">
        <v>1104</v>
      </c>
    </row>
    <row r="2329" spans="1:24">
      <c r="A2329" s="8" t="s">
        <v>942</v>
      </c>
      <c r="C2329" s="8" t="s">
        <v>17</v>
      </c>
      <c r="E2329" s="8" t="s">
        <v>1050</v>
      </c>
      <c r="I2329" s="8">
        <v>2</v>
      </c>
      <c r="J2329" s="20">
        <v>13.1</v>
      </c>
      <c r="K2329" s="8">
        <v>16</v>
      </c>
      <c r="U2329" s="8" t="s">
        <v>1142</v>
      </c>
      <c r="V2329" s="8" t="s">
        <v>1103</v>
      </c>
      <c r="W2329" s="8">
        <v>1987</v>
      </c>
      <c r="X2329" s="8" t="s">
        <v>1104</v>
      </c>
    </row>
    <row r="2330" spans="1:24">
      <c r="A2330" s="8" t="s">
        <v>942</v>
      </c>
      <c r="C2330" s="8" t="s">
        <v>17</v>
      </c>
      <c r="E2330" s="8" t="s">
        <v>1050</v>
      </c>
      <c r="I2330" s="8">
        <v>4</v>
      </c>
      <c r="J2330" s="20">
        <v>13.2</v>
      </c>
      <c r="K2330" s="8">
        <v>16.32</v>
      </c>
      <c r="U2330" s="8" t="s">
        <v>1142</v>
      </c>
      <c r="V2330" s="8" t="s">
        <v>1103</v>
      </c>
      <c r="W2330" s="8">
        <v>1987</v>
      </c>
      <c r="X2330" s="8" t="s">
        <v>1104</v>
      </c>
    </row>
    <row r="2331" spans="1:24">
      <c r="A2331" s="8" t="s">
        <v>942</v>
      </c>
      <c r="C2331" s="8" t="s">
        <v>17</v>
      </c>
      <c r="E2331" s="8" t="s">
        <v>1050</v>
      </c>
      <c r="I2331" s="8">
        <v>6</v>
      </c>
      <c r="J2331" s="20">
        <v>13.1</v>
      </c>
      <c r="K2331" s="8">
        <v>16.41</v>
      </c>
      <c r="U2331" s="8" t="s">
        <v>1142</v>
      </c>
      <c r="V2331" s="8" t="s">
        <v>1103</v>
      </c>
      <c r="W2331" s="8">
        <v>1987</v>
      </c>
      <c r="X2331" s="8" t="s">
        <v>1104</v>
      </c>
    </row>
    <row r="2332" spans="1:24">
      <c r="A2332" s="8" t="s">
        <v>942</v>
      </c>
      <c r="C2332" s="8" t="s">
        <v>17</v>
      </c>
      <c r="E2332" s="8" t="s">
        <v>1050</v>
      </c>
      <c r="I2332" s="8">
        <v>8</v>
      </c>
      <c r="J2332" s="20">
        <v>12.4</v>
      </c>
      <c r="K2332" s="8">
        <v>16.670000000000002</v>
      </c>
      <c r="U2332" s="8" t="s">
        <v>1142</v>
      </c>
      <c r="V2332" s="8" t="s">
        <v>1103</v>
      </c>
      <c r="W2332" s="8">
        <v>1987</v>
      </c>
      <c r="X2332" s="8" t="s">
        <v>1104</v>
      </c>
    </row>
    <row r="2333" spans="1:24">
      <c r="A2333" s="8" t="s">
        <v>942</v>
      </c>
      <c r="C2333" s="8" t="s">
        <v>17</v>
      </c>
      <c r="E2333" s="8" t="s">
        <v>1050</v>
      </c>
      <c r="I2333" s="8">
        <v>12</v>
      </c>
      <c r="J2333" s="20">
        <v>11</v>
      </c>
      <c r="K2333" s="8">
        <v>19.97</v>
      </c>
      <c r="U2333" s="8" t="s">
        <v>1142</v>
      </c>
      <c r="V2333" s="8" t="s">
        <v>1103</v>
      </c>
      <c r="W2333" s="8">
        <v>1987</v>
      </c>
      <c r="X2333" s="8" t="s">
        <v>1104</v>
      </c>
    </row>
    <row r="2334" spans="1:24">
      <c r="A2334" s="8" t="s">
        <v>942</v>
      </c>
      <c r="C2334" s="8" t="s">
        <v>17</v>
      </c>
      <c r="E2334" s="8" t="s">
        <v>1050</v>
      </c>
      <c r="I2334" s="8">
        <v>16</v>
      </c>
      <c r="J2334" s="20">
        <v>7.2</v>
      </c>
      <c r="K2334" s="8">
        <v>27.09</v>
      </c>
      <c r="U2334" s="8" t="s">
        <v>1142</v>
      </c>
      <c r="V2334" s="8" t="s">
        <v>1103</v>
      </c>
      <c r="W2334" s="8">
        <v>1987</v>
      </c>
      <c r="X2334" s="8" t="s">
        <v>1104</v>
      </c>
    </row>
    <row r="2335" spans="1:24">
      <c r="A2335" s="8" t="s">
        <v>942</v>
      </c>
      <c r="C2335" s="8" t="s">
        <v>17</v>
      </c>
      <c r="E2335" s="8" t="s">
        <v>1050</v>
      </c>
      <c r="I2335" s="8">
        <v>32</v>
      </c>
      <c r="J2335" s="20">
        <v>5.8</v>
      </c>
      <c r="K2335" s="8">
        <v>32.96</v>
      </c>
      <c r="U2335" s="8" t="s">
        <v>1142</v>
      </c>
      <c r="V2335" s="8" t="s">
        <v>1103</v>
      </c>
      <c r="W2335" s="8">
        <v>1987</v>
      </c>
      <c r="X2335" s="8" t="s">
        <v>1104</v>
      </c>
    </row>
    <row r="2336" spans="1:24">
      <c r="A2336" s="8" t="s">
        <v>1116</v>
      </c>
      <c r="C2336" s="8" t="s">
        <v>17</v>
      </c>
      <c r="E2336" s="8" t="s">
        <v>1110</v>
      </c>
      <c r="I2336" s="8">
        <v>0</v>
      </c>
      <c r="J2336" s="20">
        <v>14.6</v>
      </c>
      <c r="K2336" s="8">
        <v>15.98</v>
      </c>
      <c r="U2336" s="8" t="s">
        <v>1142</v>
      </c>
      <c r="V2336" s="8" t="s">
        <v>1103</v>
      </c>
      <c r="W2336" s="8">
        <v>1987</v>
      </c>
      <c r="X2336" s="8" t="s">
        <v>1104</v>
      </c>
    </row>
    <row r="2337" spans="1:24">
      <c r="A2337" s="8" t="s">
        <v>1116</v>
      </c>
      <c r="C2337" s="8" t="s">
        <v>17</v>
      </c>
      <c r="E2337" s="8" t="s">
        <v>1110</v>
      </c>
      <c r="I2337" s="8">
        <v>2</v>
      </c>
      <c r="J2337" s="20">
        <v>14.4</v>
      </c>
      <c r="K2337" s="8">
        <v>16</v>
      </c>
      <c r="U2337" s="8" t="s">
        <v>1142</v>
      </c>
      <c r="V2337" s="8" t="s">
        <v>1103</v>
      </c>
      <c r="W2337" s="8">
        <v>1987</v>
      </c>
      <c r="X2337" s="8" t="s">
        <v>1104</v>
      </c>
    </row>
    <row r="2338" spans="1:24">
      <c r="A2338" s="8" t="s">
        <v>1116</v>
      </c>
      <c r="C2338" s="8" t="s">
        <v>17</v>
      </c>
      <c r="E2338" s="8" t="s">
        <v>1110</v>
      </c>
      <c r="I2338" s="8">
        <v>4</v>
      </c>
      <c r="J2338" s="20">
        <v>13.9</v>
      </c>
      <c r="K2338" s="8">
        <v>16.100000000000001</v>
      </c>
      <c r="U2338" s="8" t="s">
        <v>1142</v>
      </c>
      <c r="V2338" s="8" t="s">
        <v>1103</v>
      </c>
      <c r="W2338" s="8">
        <v>1987</v>
      </c>
      <c r="X2338" s="8" t="s">
        <v>1104</v>
      </c>
    </row>
    <row r="2339" spans="1:24">
      <c r="A2339" s="8" t="s">
        <v>1116</v>
      </c>
      <c r="C2339" s="8" t="s">
        <v>17</v>
      </c>
      <c r="E2339" s="8" t="s">
        <v>1110</v>
      </c>
      <c r="I2339" s="8">
        <v>8</v>
      </c>
      <c r="J2339" s="20">
        <v>12.1</v>
      </c>
      <c r="K2339" s="8">
        <v>17.63</v>
      </c>
      <c r="U2339" s="8" t="s">
        <v>1142</v>
      </c>
      <c r="V2339" s="8" t="s">
        <v>1103</v>
      </c>
      <c r="W2339" s="8">
        <v>1987</v>
      </c>
      <c r="X2339" s="8" t="s">
        <v>1104</v>
      </c>
    </row>
    <row r="2340" spans="1:24">
      <c r="A2340" s="8" t="s">
        <v>1116</v>
      </c>
      <c r="C2340" s="8" t="s">
        <v>17</v>
      </c>
      <c r="E2340" s="8" t="s">
        <v>1110</v>
      </c>
      <c r="I2340" s="8">
        <v>16</v>
      </c>
      <c r="J2340" s="20">
        <v>6.6</v>
      </c>
      <c r="K2340" s="8">
        <v>27.26</v>
      </c>
      <c r="U2340" s="8" t="s">
        <v>1142</v>
      </c>
      <c r="V2340" s="8" t="s">
        <v>1103</v>
      </c>
      <c r="W2340" s="8">
        <v>1987</v>
      </c>
      <c r="X2340" s="8" t="s">
        <v>1104</v>
      </c>
    </row>
    <row r="2341" spans="1:24">
      <c r="A2341" s="8" t="s">
        <v>1116</v>
      </c>
      <c r="C2341" s="8" t="s">
        <v>17</v>
      </c>
      <c r="E2341" s="8" t="s">
        <v>1111</v>
      </c>
      <c r="I2341" s="8">
        <v>0</v>
      </c>
      <c r="J2341" s="20">
        <v>14.3</v>
      </c>
      <c r="K2341" s="8">
        <v>16.350000000000001</v>
      </c>
      <c r="U2341" s="8" t="s">
        <v>1142</v>
      </c>
      <c r="V2341" s="8" t="s">
        <v>1103</v>
      </c>
      <c r="W2341" s="8">
        <v>1987</v>
      </c>
      <c r="X2341" s="8" t="s">
        <v>1104</v>
      </c>
    </row>
    <row r="2342" spans="1:24">
      <c r="A2342" s="8" t="s">
        <v>1116</v>
      </c>
      <c r="C2342" s="8" t="s">
        <v>17</v>
      </c>
      <c r="E2342" s="8" t="s">
        <v>1111</v>
      </c>
      <c r="I2342" s="8">
        <v>2</v>
      </c>
      <c r="J2342" s="20">
        <v>14.2</v>
      </c>
      <c r="K2342" s="8">
        <v>16.350000000000001</v>
      </c>
      <c r="U2342" s="8" t="s">
        <v>1142</v>
      </c>
      <c r="V2342" s="8" t="s">
        <v>1103</v>
      </c>
      <c r="W2342" s="8">
        <v>1987</v>
      </c>
      <c r="X2342" s="8" t="s">
        <v>1104</v>
      </c>
    </row>
    <row r="2343" spans="1:24">
      <c r="A2343" s="8" t="s">
        <v>1116</v>
      </c>
      <c r="C2343" s="8" t="s">
        <v>17</v>
      </c>
      <c r="E2343" s="8" t="s">
        <v>1111</v>
      </c>
      <c r="I2343" s="8">
        <v>4</v>
      </c>
      <c r="J2343" s="20">
        <v>14.2</v>
      </c>
      <c r="K2343" s="8">
        <v>16.350000000000001</v>
      </c>
      <c r="U2343" s="8" t="s">
        <v>1142</v>
      </c>
      <c r="V2343" s="8" t="s">
        <v>1103</v>
      </c>
      <c r="W2343" s="8">
        <v>1987</v>
      </c>
      <c r="X2343" s="8" t="s">
        <v>1104</v>
      </c>
    </row>
    <row r="2344" spans="1:24">
      <c r="A2344" s="8" t="s">
        <v>1116</v>
      </c>
      <c r="C2344" s="8" t="s">
        <v>17</v>
      </c>
      <c r="E2344" s="8" t="s">
        <v>1111</v>
      </c>
      <c r="I2344" s="8">
        <v>6</v>
      </c>
      <c r="J2344" s="20">
        <v>13.8</v>
      </c>
      <c r="K2344" s="8">
        <v>16.43</v>
      </c>
      <c r="U2344" s="8" t="s">
        <v>1142</v>
      </c>
      <c r="V2344" s="8" t="s">
        <v>1103</v>
      </c>
      <c r="W2344" s="8">
        <v>1987</v>
      </c>
      <c r="X2344" s="8" t="s">
        <v>1104</v>
      </c>
    </row>
    <row r="2345" spans="1:24">
      <c r="A2345" s="8" t="s">
        <v>1116</v>
      </c>
      <c r="C2345" s="8" t="s">
        <v>17</v>
      </c>
      <c r="E2345" s="8" t="s">
        <v>1111</v>
      </c>
      <c r="I2345" s="8">
        <v>8</v>
      </c>
      <c r="J2345" s="20">
        <v>13.4</v>
      </c>
      <c r="K2345" s="8">
        <v>16.87</v>
      </c>
      <c r="U2345" s="8" t="s">
        <v>1142</v>
      </c>
      <c r="V2345" s="8" t="s">
        <v>1103</v>
      </c>
      <c r="W2345" s="8">
        <v>1987</v>
      </c>
      <c r="X2345" s="8" t="s">
        <v>1104</v>
      </c>
    </row>
    <row r="2346" spans="1:24">
      <c r="A2346" s="8" t="s">
        <v>1116</v>
      </c>
      <c r="C2346" s="8" t="s">
        <v>17</v>
      </c>
      <c r="E2346" s="8" t="s">
        <v>1111</v>
      </c>
      <c r="I2346" s="8">
        <v>12</v>
      </c>
      <c r="J2346" s="20">
        <v>10.7</v>
      </c>
      <c r="K2346" s="8">
        <v>20.54</v>
      </c>
      <c r="U2346" s="8" t="s">
        <v>1142</v>
      </c>
      <c r="V2346" s="8" t="s">
        <v>1103</v>
      </c>
      <c r="W2346" s="8">
        <v>1987</v>
      </c>
      <c r="X2346" s="8" t="s">
        <v>1104</v>
      </c>
    </row>
    <row r="2347" spans="1:24">
      <c r="A2347" s="8" t="s">
        <v>1116</v>
      </c>
      <c r="C2347" s="8" t="s">
        <v>17</v>
      </c>
      <c r="E2347" s="8" t="s">
        <v>1111</v>
      </c>
      <c r="I2347" s="8">
        <v>16</v>
      </c>
      <c r="J2347" s="20">
        <v>6.5</v>
      </c>
      <c r="K2347" s="8">
        <v>27.3</v>
      </c>
      <c r="U2347" s="8" t="s">
        <v>1142</v>
      </c>
      <c r="V2347" s="8" t="s">
        <v>1103</v>
      </c>
      <c r="W2347" s="8">
        <v>1987</v>
      </c>
      <c r="X2347" s="8" t="s">
        <v>1104</v>
      </c>
    </row>
    <row r="2348" spans="1:24">
      <c r="A2348" s="8" t="s">
        <v>1116</v>
      </c>
      <c r="C2348" s="8" t="s">
        <v>17</v>
      </c>
      <c r="E2348" s="8" t="s">
        <v>1111</v>
      </c>
      <c r="I2348" s="8">
        <v>32</v>
      </c>
      <c r="J2348" s="20">
        <v>6</v>
      </c>
      <c r="K2348" s="8">
        <v>32.89</v>
      </c>
      <c r="U2348" s="8" t="s">
        <v>1142</v>
      </c>
      <c r="V2348" s="8" t="s">
        <v>1103</v>
      </c>
      <c r="W2348" s="8">
        <v>1987</v>
      </c>
      <c r="X2348" s="8" t="s">
        <v>1104</v>
      </c>
    </row>
    <row r="2349" spans="1:24">
      <c r="A2349" s="8" t="s">
        <v>942</v>
      </c>
      <c r="C2349" s="8" t="s">
        <v>17</v>
      </c>
      <c r="E2349" s="8" t="s">
        <v>1117</v>
      </c>
      <c r="I2349" s="8">
        <v>0</v>
      </c>
      <c r="J2349" s="20">
        <v>12.9</v>
      </c>
      <c r="K2349" s="8">
        <v>15.22</v>
      </c>
      <c r="U2349" s="8" t="s">
        <v>1142</v>
      </c>
      <c r="V2349" s="8" t="s">
        <v>1103</v>
      </c>
      <c r="W2349" s="8">
        <v>1987</v>
      </c>
      <c r="X2349" s="8" t="s">
        <v>1104</v>
      </c>
    </row>
    <row r="2350" spans="1:24">
      <c r="A2350" s="8" t="s">
        <v>942</v>
      </c>
      <c r="C2350" s="8" t="s">
        <v>17</v>
      </c>
      <c r="E2350" s="8" t="s">
        <v>1117</v>
      </c>
      <c r="I2350" s="8">
        <v>2</v>
      </c>
      <c r="J2350" s="20">
        <v>12.8</v>
      </c>
      <c r="K2350" s="8">
        <v>15.25</v>
      </c>
      <c r="U2350" s="8" t="s">
        <v>1142</v>
      </c>
      <c r="V2350" s="8" t="s">
        <v>1103</v>
      </c>
      <c r="W2350" s="8">
        <v>1987</v>
      </c>
      <c r="X2350" s="8" t="s">
        <v>1104</v>
      </c>
    </row>
    <row r="2351" spans="1:24">
      <c r="A2351" s="8" t="s">
        <v>942</v>
      </c>
      <c r="C2351" s="8" t="s">
        <v>17</v>
      </c>
      <c r="E2351" s="8" t="s">
        <v>1117</v>
      </c>
      <c r="I2351" s="8">
        <v>4</v>
      </c>
      <c r="J2351" s="20">
        <v>12.8</v>
      </c>
      <c r="K2351" s="8">
        <v>15.33</v>
      </c>
      <c r="U2351" s="8" t="s">
        <v>1142</v>
      </c>
      <c r="V2351" s="8" t="s">
        <v>1103</v>
      </c>
      <c r="W2351" s="8">
        <v>1987</v>
      </c>
      <c r="X2351" s="8" t="s">
        <v>1104</v>
      </c>
    </row>
    <row r="2352" spans="1:24">
      <c r="A2352" s="8" t="s">
        <v>942</v>
      </c>
      <c r="C2352" s="8" t="s">
        <v>17</v>
      </c>
      <c r="E2352" s="8" t="s">
        <v>1117</v>
      </c>
      <c r="I2352" s="8">
        <v>8</v>
      </c>
      <c r="J2352" s="20">
        <v>11.9</v>
      </c>
      <c r="K2352" s="8">
        <v>17.28</v>
      </c>
      <c r="U2352" s="8" t="s">
        <v>1142</v>
      </c>
      <c r="V2352" s="8" t="s">
        <v>1103</v>
      </c>
      <c r="W2352" s="8">
        <v>1987</v>
      </c>
      <c r="X2352" s="8" t="s">
        <v>1104</v>
      </c>
    </row>
    <row r="2353" spans="1:24">
      <c r="A2353" s="8" t="s">
        <v>942</v>
      </c>
      <c r="C2353" s="8" t="s">
        <v>17</v>
      </c>
      <c r="E2353" s="8" t="s">
        <v>1117</v>
      </c>
      <c r="I2353" s="8">
        <v>16</v>
      </c>
      <c r="J2353" s="20">
        <v>8.5</v>
      </c>
      <c r="K2353" s="8">
        <v>24.8</v>
      </c>
      <c r="U2353" s="8" t="s">
        <v>1142</v>
      </c>
      <c r="V2353" s="8" t="s">
        <v>1103</v>
      </c>
      <c r="W2353" s="8">
        <v>1987</v>
      </c>
      <c r="X2353" s="8" t="s">
        <v>1104</v>
      </c>
    </row>
    <row r="2354" spans="1:24">
      <c r="A2354" s="8" t="s">
        <v>942</v>
      </c>
      <c r="C2354" s="8" t="s">
        <v>17</v>
      </c>
      <c r="E2354" s="8" t="s">
        <v>1117</v>
      </c>
      <c r="I2354" s="8">
        <v>32</v>
      </c>
      <c r="J2354" s="20">
        <v>5.6</v>
      </c>
      <c r="K2354" s="8">
        <v>32.200000000000003</v>
      </c>
      <c r="U2354" s="8" t="s">
        <v>1142</v>
      </c>
      <c r="V2354" s="8" t="s">
        <v>1103</v>
      </c>
      <c r="W2354" s="8">
        <v>1987</v>
      </c>
      <c r="X2354" s="8" t="s">
        <v>1104</v>
      </c>
    </row>
    <row r="2355" spans="1:24">
      <c r="A2355" s="8" t="s">
        <v>942</v>
      </c>
      <c r="C2355" s="8" t="s">
        <v>17</v>
      </c>
      <c r="E2355" s="8" t="s">
        <v>1118</v>
      </c>
      <c r="I2355" s="8">
        <v>0</v>
      </c>
      <c r="J2355" s="20">
        <v>13.2</v>
      </c>
      <c r="K2355" s="8">
        <v>13.58</v>
      </c>
      <c r="U2355" s="8" t="s">
        <v>1142</v>
      </c>
      <c r="V2355" s="8" t="s">
        <v>1103</v>
      </c>
      <c r="W2355" s="8">
        <v>1987</v>
      </c>
      <c r="X2355" s="8" t="s">
        <v>1104</v>
      </c>
    </row>
    <row r="2356" spans="1:24">
      <c r="A2356" s="8" t="s">
        <v>942</v>
      </c>
      <c r="C2356" s="8" t="s">
        <v>17</v>
      </c>
      <c r="E2356" s="8" t="s">
        <v>1118</v>
      </c>
      <c r="I2356" s="8">
        <v>2</v>
      </c>
      <c r="J2356" s="20">
        <v>13.2</v>
      </c>
      <c r="K2356" s="8">
        <v>13.6</v>
      </c>
      <c r="U2356" s="8" t="s">
        <v>1142</v>
      </c>
      <c r="V2356" s="8" t="s">
        <v>1103</v>
      </c>
      <c r="W2356" s="8">
        <v>1987</v>
      </c>
      <c r="X2356" s="8" t="s">
        <v>1104</v>
      </c>
    </row>
    <row r="2357" spans="1:24">
      <c r="A2357" s="8" t="s">
        <v>942</v>
      </c>
      <c r="C2357" s="8" t="s">
        <v>17</v>
      </c>
      <c r="E2357" s="8" t="s">
        <v>1118</v>
      </c>
      <c r="I2357" s="8">
        <v>4</v>
      </c>
      <c r="J2357" s="20">
        <v>13.1</v>
      </c>
      <c r="K2357" s="8">
        <v>13.92</v>
      </c>
      <c r="U2357" s="8" t="s">
        <v>1142</v>
      </c>
      <c r="V2357" s="8" t="s">
        <v>1103</v>
      </c>
      <c r="W2357" s="8">
        <v>1987</v>
      </c>
      <c r="X2357" s="8" t="s">
        <v>1104</v>
      </c>
    </row>
    <row r="2358" spans="1:24">
      <c r="A2358" s="8" t="s">
        <v>942</v>
      </c>
      <c r="C2358" s="8" t="s">
        <v>17</v>
      </c>
      <c r="E2358" s="8" t="s">
        <v>1118</v>
      </c>
      <c r="I2358" s="8">
        <v>8</v>
      </c>
      <c r="J2358" s="20">
        <v>9.6999999999999993</v>
      </c>
      <c r="K2358" s="8">
        <v>22.34</v>
      </c>
      <c r="U2358" s="8" t="s">
        <v>1142</v>
      </c>
      <c r="V2358" s="8" t="s">
        <v>1103</v>
      </c>
      <c r="W2358" s="8">
        <v>1987</v>
      </c>
      <c r="X2358" s="8" t="s">
        <v>1104</v>
      </c>
    </row>
    <row r="2359" spans="1:24">
      <c r="A2359" s="8" t="s">
        <v>942</v>
      </c>
      <c r="C2359" s="8" t="s">
        <v>17</v>
      </c>
      <c r="E2359" s="8" t="s">
        <v>1118</v>
      </c>
      <c r="I2359" s="8">
        <v>16</v>
      </c>
      <c r="J2359" s="20">
        <v>6.9</v>
      </c>
      <c r="K2359" s="8">
        <v>29.65</v>
      </c>
      <c r="U2359" s="8" t="s">
        <v>1142</v>
      </c>
      <c r="V2359" s="8" t="s">
        <v>1103</v>
      </c>
      <c r="W2359" s="8">
        <v>1987</v>
      </c>
      <c r="X2359" s="8" t="s">
        <v>1104</v>
      </c>
    </row>
    <row r="2360" spans="1:24">
      <c r="A2360" s="8" t="s">
        <v>942</v>
      </c>
      <c r="C2360" s="8" t="s">
        <v>17</v>
      </c>
      <c r="E2360" s="8" t="s">
        <v>1118</v>
      </c>
      <c r="I2360" s="8">
        <v>32</v>
      </c>
      <c r="J2360" s="20">
        <v>5.7</v>
      </c>
      <c r="K2360" s="8">
        <v>31.87</v>
      </c>
      <c r="U2360" s="8" t="s">
        <v>1142</v>
      </c>
      <c r="V2360" s="8" t="s">
        <v>1103</v>
      </c>
      <c r="W2360" s="8">
        <v>1987</v>
      </c>
      <c r="X2360" s="8" t="s">
        <v>1104</v>
      </c>
    </row>
    <row r="2361" spans="1:24">
      <c r="A2361" s="8" t="s">
        <v>1119</v>
      </c>
      <c r="C2361" s="8" t="s">
        <v>17</v>
      </c>
      <c r="E2361" s="8" t="s">
        <v>1120</v>
      </c>
      <c r="I2361" s="8">
        <v>0</v>
      </c>
      <c r="J2361" s="20" t="s">
        <v>18</v>
      </c>
      <c r="K2361" s="8" t="s">
        <v>18</v>
      </c>
      <c r="U2361" s="8" t="s">
        <v>1142</v>
      </c>
      <c r="V2361" s="8" t="s">
        <v>1103</v>
      </c>
      <c r="W2361" s="8">
        <v>1987</v>
      </c>
      <c r="X2361" s="8" t="s">
        <v>1104</v>
      </c>
    </row>
    <row r="2362" spans="1:24">
      <c r="A2362" s="8" t="s">
        <v>1119</v>
      </c>
      <c r="C2362" s="8" t="s">
        <v>17</v>
      </c>
      <c r="E2362" s="8" t="s">
        <v>1120</v>
      </c>
      <c r="I2362" s="8">
        <v>2</v>
      </c>
      <c r="J2362" s="20">
        <v>13.5</v>
      </c>
      <c r="K2362" s="8">
        <v>13.42</v>
      </c>
      <c r="U2362" s="8" t="s">
        <v>1142</v>
      </c>
      <c r="V2362" s="8" t="s">
        <v>1103</v>
      </c>
      <c r="W2362" s="8">
        <v>1987</v>
      </c>
      <c r="X2362" s="8" t="s">
        <v>1104</v>
      </c>
    </row>
    <row r="2363" spans="1:24">
      <c r="A2363" s="8" t="s">
        <v>1119</v>
      </c>
      <c r="C2363" s="8" t="s">
        <v>17</v>
      </c>
      <c r="E2363" s="8" t="s">
        <v>1120</v>
      </c>
      <c r="I2363" s="8">
        <v>4</v>
      </c>
      <c r="J2363" s="20">
        <v>12.6</v>
      </c>
      <c r="K2363" s="8">
        <v>15.29</v>
      </c>
      <c r="U2363" s="8" t="s">
        <v>1142</v>
      </c>
      <c r="V2363" s="8" t="s">
        <v>1103</v>
      </c>
      <c r="W2363" s="8">
        <v>1987</v>
      </c>
      <c r="X2363" s="8" t="s">
        <v>1104</v>
      </c>
    </row>
    <row r="2364" spans="1:24">
      <c r="A2364" s="8" t="s">
        <v>1119</v>
      </c>
      <c r="C2364" s="8" t="s">
        <v>17</v>
      </c>
      <c r="E2364" s="8" t="s">
        <v>1120</v>
      </c>
      <c r="I2364" s="8">
        <v>8</v>
      </c>
      <c r="J2364" s="20">
        <v>7.9</v>
      </c>
      <c r="K2364" s="8">
        <v>25.78</v>
      </c>
      <c r="U2364" s="8" t="s">
        <v>1142</v>
      </c>
      <c r="V2364" s="8" t="s">
        <v>1103</v>
      </c>
      <c r="W2364" s="8">
        <v>1987</v>
      </c>
      <c r="X2364" s="8" t="s">
        <v>1104</v>
      </c>
    </row>
    <row r="2365" spans="1:24">
      <c r="A2365" s="8" t="s">
        <v>1119</v>
      </c>
      <c r="C2365" s="8" t="s">
        <v>17</v>
      </c>
      <c r="E2365" s="8" t="s">
        <v>1120</v>
      </c>
      <c r="I2365" s="8">
        <v>16</v>
      </c>
      <c r="J2365" s="20">
        <v>6.9</v>
      </c>
      <c r="K2365" s="8">
        <v>29.3</v>
      </c>
      <c r="U2365" s="8" t="s">
        <v>1142</v>
      </c>
      <c r="V2365" s="8" t="s">
        <v>1103</v>
      </c>
      <c r="W2365" s="8">
        <v>1987</v>
      </c>
      <c r="X2365" s="8" t="s">
        <v>1104</v>
      </c>
    </row>
    <row r="2366" spans="1:24">
      <c r="A2366" s="8" t="s">
        <v>1119</v>
      </c>
      <c r="C2366" s="8" t="s">
        <v>17</v>
      </c>
      <c r="E2366" s="8" t="s">
        <v>1120</v>
      </c>
      <c r="I2366" s="8">
        <v>32</v>
      </c>
      <c r="J2366" s="20">
        <v>5.3</v>
      </c>
      <c r="K2366" s="8">
        <v>32.590000000000003</v>
      </c>
      <c r="U2366" s="8" t="s">
        <v>1142</v>
      </c>
      <c r="V2366" s="8" t="s">
        <v>1103</v>
      </c>
      <c r="W2366" s="8">
        <v>1987</v>
      </c>
      <c r="X2366" s="8" t="s">
        <v>1104</v>
      </c>
    </row>
    <row r="2367" spans="1:24">
      <c r="A2367" s="8" t="s">
        <v>1119</v>
      </c>
      <c r="C2367" s="8" t="s">
        <v>17</v>
      </c>
      <c r="E2367" s="8" t="s">
        <v>1121</v>
      </c>
      <c r="I2367" s="8">
        <v>0</v>
      </c>
      <c r="J2367" s="20">
        <v>13.3</v>
      </c>
      <c r="K2367" s="8">
        <v>9.81</v>
      </c>
      <c r="U2367" s="8" t="s">
        <v>1142</v>
      </c>
      <c r="V2367" s="8" t="s">
        <v>1103</v>
      </c>
      <c r="W2367" s="8">
        <v>1987</v>
      </c>
      <c r="X2367" s="8" t="s">
        <v>1104</v>
      </c>
    </row>
    <row r="2368" spans="1:24">
      <c r="A2368" s="8" t="s">
        <v>1119</v>
      </c>
      <c r="C2368" s="8" t="s">
        <v>17</v>
      </c>
      <c r="E2368" s="8" t="s">
        <v>1121</v>
      </c>
      <c r="I2368" s="8">
        <v>2</v>
      </c>
      <c r="J2368" s="20">
        <v>12.6</v>
      </c>
      <c r="K2368" s="8">
        <v>12.78</v>
      </c>
      <c r="U2368" s="8" t="s">
        <v>1142</v>
      </c>
      <c r="V2368" s="8" t="s">
        <v>1103</v>
      </c>
      <c r="W2368" s="8">
        <v>1987</v>
      </c>
      <c r="X2368" s="8" t="s">
        <v>1104</v>
      </c>
    </row>
    <row r="2369" spans="1:24">
      <c r="A2369" s="8" t="s">
        <v>1119</v>
      </c>
      <c r="C2369" s="8" t="s">
        <v>17</v>
      </c>
      <c r="E2369" s="8" t="s">
        <v>1121</v>
      </c>
      <c r="I2369" s="8">
        <v>4</v>
      </c>
      <c r="J2369" s="20">
        <v>12.5</v>
      </c>
      <c r="K2369" s="8">
        <v>14.19</v>
      </c>
      <c r="U2369" s="8" t="s">
        <v>1142</v>
      </c>
      <c r="V2369" s="8" t="s">
        <v>1103</v>
      </c>
      <c r="W2369" s="8">
        <v>1987</v>
      </c>
      <c r="X2369" s="8" t="s">
        <v>1104</v>
      </c>
    </row>
    <row r="2370" spans="1:24">
      <c r="A2370" s="8" t="s">
        <v>1119</v>
      </c>
      <c r="C2370" s="8" t="s">
        <v>17</v>
      </c>
      <c r="E2370" s="8" t="s">
        <v>1121</v>
      </c>
      <c r="I2370" s="8">
        <v>8</v>
      </c>
      <c r="J2370" s="20">
        <v>9.1999999999999993</v>
      </c>
      <c r="K2370" s="8">
        <v>20.97</v>
      </c>
      <c r="U2370" s="8" t="s">
        <v>1142</v>
      </c>
      <c r="V2370" s="8" t="s">
        <v>1103</v>
      </c>
      <c r="W2370" s="8">
        <v>1987</v>
      </c>
      <c r="X2370" s="8" t="s">
        <v>1104</v>
      </c>
    </row>
    <row r="2371" spans="1:24">
      <c r="A2371" s="8" t="s">
        <v>1119</v>
      </c>
      <c r="C2371" s="8" t="s">
        <v>17</v>
      </c>
      <c r="E2371" s="8" t="s">
        <v>1121</v>
      </c>
      <c r="I2371" s="8">
        <v>16</v>
      </c>
      <c r="J2371" s="20">
        <v>7.3</v>
      </c>
      <c r="K2371" s="8">
        <v>29.3</v>
      </c>
      <c r="U2371" s="8" t="s">
        <v>1142</v>
      </c>
      <c r="V2371" s="8" t="s">
        <v>1103</v>
      </c>
      <c r="W2371" s="8">
        <v>1987</v>
      </c>
      <c r="X2371" s="8" t="s">
        <v>1104</v>
      </c>
    </row>
    <row r="2372" spans="1:24">
      <c r="A2372" s="8" t="s">
        <v>1119</v>
      </c>
      <c r="C2372" s="8" t="s">
        <v>17</v>
      </c>
      <c r="E2372" s="8" t="s">
        <v>1122</v>
      </c>
      <c r="I2372" s="8">
        <v>0</v>
      </c>
      <c r="J2372" s="20">
        <v>12.2</v>
      </c>
      <c r="K2372" s="8">
        <v>11.49</v>
      </c>
      <c r="U2372" s="8" t="s">
        <v>1142</v>
      </c>
      <c r="V2372" s="8" t="s">
        <v>1103</v>
      </c>
      <c r="W2372" s="8">
        <v>1987</v>
      </c>
      <c r="X2372" s="8" t="s">
        <v>1104</v>
      </c>
    </row>
    <row r="2373" spans="1:24">
      <c r="A2373" s="8" t="s">
        <v>1119</v>
      </c>
      <c r="C2373" s="8" t="s">
        <v>17</v>
      </c>
      <c r="E2373" s="8" t="s">
        <v>1122</v>
      </c>
      <c r="I2373" s="8">
        <v>2</v>
      </c>
      <c r="J2373" s="20">
        <v>12.2</v>
      </c>
      <c r="K2373" s="8">
        <v>11.69</v>
      </c>
      <c r="U2373" s="8" t="s">
        <v>1142</v>
      </c>
      <c r="V2373" s="8" t="s">
        <v>1103</v>
      </c>
      <c r="W2373" s="8">
        <v>1987</v>
      </c>
      <c r="X2373" s="8" t="s">
        <v>1104</v>
      </c>
    </row>
    <row r="2374" spans="1:24">
      <c r="A2374" s="8" t="s">
        <v>1119</v>
      </c>
      <c r="C2374" s="8" t="s">
        <v>17</v>
      </c>
      <c r="E2374" s="8" t="s">
        <v>1122</v>
      </c>
      <c r="I2374" s="8">
        <v>4</v>
      </c>
      <c r="J2374" s="20">
        <v>12.5</v>
      </c>
      <c r="K2374" s="8">
        <v>13.17</v>
      </c>
      <c r="U2374" s="8" t="s">
        <v>1142</v>
      </c>
      <c r="V2374" s="8" t="s">
        <v>1103</v>
      </c>
      <c r="W2374" s="8">
        <v>1987</v>
      </c>
      <c r="X2374" s="8" t="s">
        <v>1104</v>
      </c>
    </row>
    <row r="2375" spans="1:24">
      <c r="A2375" s="8" t="s">
        <v>1119</v>
      </c>
      <c r="C2375" s="8" t="s">
        <v>17</v>
      </c>
      <c r="E2375" s="8" t="s">
        <v>1122</v>
      </c>
      <c r="I2375" s="8">
        <v>8</v>
      </c>
      <c r="J2375" s="20">
        <v>8.5</v>
      </c>
      <c r="K2375" s="8">
        <v>22.1</v>
      </c>
      <c r="U2375" s="8" t="s">
        <v>1142</v>
      </c>
      <c r="V2375" s="8" t="s">
        <v>1103</v>
      </c>
      <c r="W2375" s="8">
        <v>1987</v>
      </c>
      <c r="X2375" s="8" t="s">
        <v>1104</v>
      </c>
    </row>
    <row r="2376" spans="1:24">
      <c r="A2376" s="8" t="s">
        <v>1119</v>
      </c>
      <c r="C2376" s="8" t="s">
        <v>17</v>
      </c>
      <c r="E2376" s="8" t="s">
        <v>1122</v>
      </c>
      <c r="I2376" s="8">
        <v>16</v>
      </c>
      <c r="J2376" s="20">
        <v>7.6</v>
      </c>
      <c r="K2376" s="8">
        <v>29.2</v>
      </c>
      <c r="U2376" s="8" t="s">
        <v>1142</v>
      </c>
      <c r="V2376" s="8" t="s">
        <v>1103</v>
      </c>
      <c r="W2376" s="8">
        <v>1987</v>
      </c>
      <c r="X2376" s="8" t="s">
        <v>1104</v>
      </c>
    </row>
    <row r="2377" spans="1:24">
      <c r="A2377" s="8" t="s">
        <v>1119</v>
      </c>
      <c r="C2377" s="8" t="s">
        <v>17</v>
      </c>
      <c r="E2377" s="8" t="s">
        <v>1122</v>
      </c>
      <c r="I2377" s="8">
        <v>32</v>
      </c>
      <c r="J2377" s="20">
        <v>5.5</v>
      </c>
      <c r="K2377" s="8">
        <v>32.76</v>
      </c>
      <c r="U2377" s="8" t="s">
        <v>1142</v>
      </c>
      <c r="V2377" s="8" t="s">
        <v>1103</v>
      </c>
      <c r="W2377" s="8">
        <v>1987</v>
      </c>
      <c r="X2377" s="8" t="s">
        <v>1104</v>
      </c>
    </row>
    <row r="2378" spans="1:24">
      <c r="A2378" s="8" t="s">
        <v>1123</v>
      </c>
      <c r="C2378" s="8" t="s">
        <v>17</v>
      </c>
      <c r="E2378" s="8" t="s">
        <v>1050</v>
      </c>
      <c r="I2378" s="8">
        <v>0</v>
      </c>
      <c r="J2378" s="20">
        <v>19.02</v>
      </c>
      <c r="K2378" s="8">
        <v>16.350000000000001</v>
      </c>
      <c r="U2378" s="8" t="s">
        <v>1142</v>
      </c>
      <c r="V2378" s="8" t="s">
        <v>1103</v>
      </c>
      <c r="W2378" s="8">
        <v>1987</v>
      </c>
      <c r="X2378" s="8" t="s">
        <v>1104</v>
      </c>
    </row>
    <row r="2379" spans="1:24">
      <c r="A2379" s="8" t="s">
        <v>1123</v>
      </c>
      <c r="C2379" s="8" t="s">
        <v>17</v>
      </c>
      <c r="E2379" s="8" t="s">
        <v>1050</v>
      </c>
      <c r="I2379" s="8">
        <v>2</v>
      </c>
      <c r="J2379" s="20">
        <v>18.55</v>
      </c>
      <c r="K2379" s="8">
        <v>16.54</v>
      </c>
      <c r="U2379" s="8" t="s">
        <v>1142</v>
      </c>
      <c r="V2379" s="8" t="s">
        <v>1103</v>
      </c>
      <c r="W2379" s="8">
        <v>1987</v>
      </c>
      <c r="X2379" s="8" t="s">
        <v>1104</v>
      </c>
    </row>
    <row r="2380" spans="1:24">
      <c r="A2380" s="8" t="s">
        <v>1123</v>
      </c>
      <c r="C2380" s="8" t="s">
        <v>17</v>
      </c>
      <c r="E2380" s="8" t="s">
        <v>1050</v>
      </c>
      <c r="I2380" s="8">
        <v>4</v>
      </c>
      <c r="J2380" s="20">
        <v>15.97</v>
      </c>
      <c r="K2380" s="8">
        <v>16.579999999999998</v>
      </c>
      <c r="U2380" s="8" t="s">
        <v>1142</v>
      </c>
      <c r="V2380" s="8" t="s">
        <v>1103</v>
      </c>
      <c r="W2380" s="8">
        <v>1987</v>
      </c>
      <c r="X2380" s="8" t="s">
        <v>1104</v>
      </c>
    </row>
    <row r="2381" spans="1:24">
      <c r="A2381" s="8" t="s">
        <v>1123</v>
      </c>
      <c r="C2381" s="8" t="s">
        <v>17</v>
      </c>
      <c r="E2381" s="8" t="s">
        <v>1050</v>
      </c>
      <c r="I2381" s="8">
        <v>5</v>
      </c>
      <c r="J2381" s="20">
        <v>15.76</v>
      </c>
      <c r="K2381" s="8">
        <v>16.57</v>
      </c>
      <c r="U2381" s="8" t="s">
        <v>1142</v>
      </c>
      <c r="V2381" s="8" t="s">
        <v>1103</v>
      </c>
      <c r="W2381" s="8">
        <v>1987</v>
      </c>
      <c r="X2381" s="8" t="s">
        <v>1104</v>
      </c>
    </row>
    <row r="2382" spans="1:24">
      <c r="A2382" s="8" t="s">
        <v>1123</v>
      </c>
      <c r="C2382" s="8" t="s">
        <v>17</v>
      </c>
      <c r="E2382" s="8" t="s">
        <v>1050</v>
      </c>
      <c r="I2382" s="8">
        <v>6</v>
      </c>
      <c r="J2382" s="20">
        <v>15.25</v>
      </c>
      <c r="K2382" s="8">
        <v>16.54</v>
      </c>
      <c r="U2382" s="8" t="s">
        <v>1142</v>
      </c>
      <c r="V2382" s="8" t="s">
        <v>1103</v>
      </c>
      <c r="W2382" s="8">
        <v>1987</v>
      </c>
      <c r="X2382" s="8" t="s">
        <v>1104</v>
      </c>
    </row>
    <row r="2383" spans="1:24">
      <c r="A2383" s="8" t="s">
        <v>1123</v>
      </c>
      <c r="C2383" s="8" t="s">
        <v>17</v>
      </c>
      <c r="E2383" s="8" t="s">
        <v>1050</v>
      </c>
      <c r="I2383" s="8">
        <v>8</v>
      </c>
      <c r="J2383" s="20">
        <v>14.1</v>
      </c>
      <c r="K2383" s="8">
        <v>16.79</v>
      </c>
      <c r="U2383" s="8" t="s">
        <v>1142</v>
      </c>
      <c r="V2383" s="8" t="s">
        <v>1103</v>
      </c>
      <c r="W2383" s="8">
        <v>1987</v>
      </c>
      <c r="X2383" s="8" t="s">
        <v>1104</v>
      </c>
    </row>
    <row r="2384" spans="1:24">
      <c r="A2384" s="8" t="s">
        <v>1123</v>
      </c>
      <c r="C2384" s="8" t="s">
        <v>17</v>
      </c>
      <c r="E2384" s="8" t="s">
        <v>1050</v>
      </c>
      <c r="I2384" s="8">
        <v>12</v>
      </c>
      <c r="J2384" s="20">
        <v>8.3800000000000008</v>
      </c>
      <c r="K2384" s="8">
        <v>25.22</v>
      </c>
      <c r="U2384" s="8" t="s">
        <v>1142</v>
      </c>
      <c r="V2384" s="8" t="s">
        <v>1103</v>
      </c>
      <c r="W2384" s="8">
        <v>1987</v>
      </c>
      <c r="X2384" s="8" t="s">
        <v>1104</v>
      </c>
    </row>
    <row r="2385" spans="1:24">
      <c r="A2385" s="8" t="s">
        <v>1123</v>
      </c>
      <c r="C2385" s="8" t="s">
        <v>17</v>
      </c>
      <c r="E2385" s="8" t="s">
        <v>1050</v>
      </c>
      <c r="I2385" s="8">
        <v>16</v>
      </c>
      <c r="J2385" s="20">
        <v>6.73</v>
      </c>
      <c r="K2385" s="8">
        <v>28.6</v>
      </c>
      <c r="U2385" s="8" t="s">
        <v>1142</v>
      </c>
      <c r="V2385" s="8" t="s">
        <v>1103</v>
      </c>
      <c r="W2385" s="8">
        <v>1987</v>
      </c>
      <c r="X2385" s="8" t="s">
        <v>1104</v>
      </c>
    </row>
    <row r="2386" spans="1:24">
      <c r="A2386" s="8" t="s">
        <v>1123</v>
      </c>
      <c r="C2386" s="8" t="s">
        <v>17</v>
      </c>
      <c r="E2386" s="8" t="s">
        <v>1050</v>
      </c>
      <c r="I2386" s="8">
        <v>32</v>
      </c>
      <c r="J2386" s="20">
        <v>5.77</v>
      </c>
      <c r="K2386" s="8">
        <v>32.71</v>
      </c>
      <c r="U2386" s="8" t="s">
        <v>1142</v>
      </c>
      <c r="V2386" s="8" t="s">
        <v>1103</v>
      </c>
      <c r="W2386" s="8">
        <v>1987</v>
      </c>
      <c r="X2386" s="8" t="s">
        <v>1104</v>
      </c>
    </row>
    <row r="2387" spans="1:24">
      <c r="A2387" s="8" t="s">
        <v>1123</v>
      </c>
      <c r="C2387" s="8" t="s">
        <v>17</v>
      </c>
      <c r="E2387" s="8" t="s">
        <v>1110</v>
      </c>
      <c r="I2387" s="8">
        <v>0</v>
      </c>
      <c r="J2387" s="20">
        <v>19.95</v>
      </c>
      <c r="K2387" s="8">
        <v>16.23</v>
      </c>
      <c r="U2387" s="8" t="s">
        <v>1142</v>
      </c>
      <c r="V2387" s="8" t="s">
        <v>1103</v>
      </c>
      <c r="W2387" s="8">
        <v>1987</v>
      </c>
      <c r="X2387" s="8" t="s">
        <v>1104</v>
      </c>
    </row>
    <row r="2388" spans="1:24">
      <c r="A2388" s="8" t="s">
        <v>1123</v>
      </c>
      <c r="C2388" s="8" t="s">
        <v>17</v>
      </c>
      <c r="E2388" s="8" t="s">
        <v>1110</v>
      </c>
      <c r="I2388" s="8">
        <v>2</v>
      </c>
      <c r="J2388" s="20">
        <v>19.97</v>
      </c>
      <c r="K2388" s="8">
        <v>16.25</v>
      </c>
      <c r="U2388" s="8" t="s">
        <v>1142</v>
      </c>
      <c r="V2388" s="8" t="s">
        <v>1103</v>
      </c>
      <c r="W2388" s="8">
        <v>1987</v>
      </c>
      <c r="X2388" s="8" t="s">
        <v>1104</v>
      </c>
    </row>
    <row r="2389" spans="1:24">
      <c r="A2389" s="8" t="s">
        <v>1123</v>
      </c>
      <c r="C2389" s="8" t="s">
        <v>17</v>
      </c>
      <c r="E2389" s="8" t="s">
        <v>1110</v>
      </c>
      <c r="I2389" s="8">
        <v>4</v>
      </c>
      <c r="J2389" s="20">
        <v>19.41</v>
      </c>
      <c r="K2389" s="8">
        <v>16.43</v>
      </c>
      <c r="U2389" s="8" t="s">
        <v>1142</v>
      </c>
      <c r="V2389" s="8" t="s">
        <v>1103</v>
      </c>
      <c r="W2389" s="8">
        <v>1987</v>
      </c>
      <c r="X2389" s="8" t="s">
        <v>1104</v>
      </c>
    </row>
    <row r="2390" spans="1:24">
      <c r="A2390" s="8" t="s">
        <v>1123</v>
      </c>
      <c r="C2390" s="8" t="s">
        <v>17</v>
      </c>
      <c r="E2390" s="8" t="s">
        <v>1110</v>
      </c>
      <c r="I2390" s="8">
        <v>6</v>
      </c>
      <c r="J2390" s="20">
        <v>16.75</v>
      </c>
      <c r="K2390" s="8">
        <v>16.350000000000001</v>
      </c>
      <c r="U2390" s="8" t="s">
        <v>1142</v>
      </c>
      <c r="V2390" s="8" t="s">
        <v>1103</v>
      </c>
      <c r="W2390" s="8">
        <v>1987</v>
      </c>
      <c r="X2390" s="8" t="s">
        <v>1104</v>
      </c>
    </row>
    <row r="2391" spans="1:24">
      <c r="A2391" s="8" t="s">
        <v>1123</v>
      </c>
      <c r="C2391" s="8" t="s">
        <v>17</v>
      </c>
      <c r="E2391" s="8" t="s">
        <v>1110</v>
      </c>
      <c r="I2391" s="8">
        <v>8</v>
      </c>
      <c r="J2391" s="20">
        <v>13.98</v>
      </c>
      <c r="K2391" s="8">
        <v>17.079999999999998</v>
      </c>
      <c r="U2391" s="8" t="s">
        <v>1142</v>
      </c>
      <c r="V2391" s="8" t="s">
        <v>1103</v>
      </c>
      <c r="W2391" s="8">
        <v>1987</v>
      </c>
      <c r="X2391" s="8" t="s">
        <v>1104</v>
      </c>
    </row>
    <row r="2392" spans="1:24">
      <c r="A2392" s="8" t="s">
        <v>1123</v>
      </c>
      <c r="C2392" s="8" t="s">
        <v>17</v>
      </c>
      <c r="E2392" s="8" t="s">
        <v>1110</v>
      </c>
      <c r="I2392" s="8">
        <v>9</v>
      </c>
      <c r="J2392" s="20">
        <v>12.99</v>
      </c>
      <c r="K2392" s="8">
        <v>17.7</v>
      </c>
      <c r="U2392" s="8" t="s">
        <v>1142</v>
      </c>
      <c r="V2392" s="8" t="s">
        <v>1103</v>
      </c>
      <c r="W2392" s="8">
        <v>1987</v>
      </c>
      <c r="X2392" s="8" t="s">
        <v>1104</v>
      </c>
    </row>
    <row r="2393" spans="1:24">
      <c r="A2393" s="8" t="s">
        <v>1123</v>
      </c>
      <c r="C2393" s="8" t="s">
        <v>17</v>
      </c>
      <c r="E2393" s="8" t="s">
        <v>1110</v>
      </c>
      <c r="I2393" s="8">
        <v>12</v>
      </c>
      <c r="J2393" s="20">
        <v>8.32</v>
      </c>
      <c r="K2393" s="8">
        <v>25.38</v>
      </c>
      <c r="U2393" s="8" t="s">
        <v>1142</v>
      </c>
      <c r="V2393" s="8" t="s">
        <v>1103</v>
      </c>
      <c r="W2393" s="8">
        <v>1987</v>
      </c>
      <c r="X2393" s="8" t="s">
        <v>1104</v>
      </c>
    </row>
    <row r="2394" spans="1:24">
      <c r="A2394" s="8" t="s">
        <v>1123</v>
      </c>
      <c r="C2394" s="8" t="s">
        <v>17</v>
      </c>
      <c r="E2394" s="8" t="s">
        <v>1110</v>
      </c>
      <c r="I2394" s="8">
        <v>16</v>
      </c>
      <c r="J2394" s="20">
        <v>6.93</v>
      </c>
      <c r="K2394" s="8">
        <v>27.74</v>
      </c>
      <c r="U2394" s="8" t="s">
        <v>1142</v>
      </c>
      <c r="V2394" s="8" t="s">
        <v>1103</v>
      </c>
      <c r="W2394" s="8">
        <v>1987</v>
      </c>
      <c r="X2394" s="8" t="s">
        <v>1104</v>
      </c>
    </row>
    <row r="2395" spans="1:24">
      <c r="A2395" s="8" t="s">
        <v>1123</v>
      </c>
      <c r="C2395" s="8" t="s">
        <v>17</v>
      </c>
      <c r="E2395" s="8" t="s">
        <v>1110</v>
      </c>
      <c r="I2395" s="8">
        <v>32</v>
      </c>
      <c r="J2395" s="20">
        <v>5.65</v>
      </c>
      <c r="K2395" s="8">
        <v>32.74</v>
      </c>
      <c r="U2395" s="8" t="s">
        <v>1142</v>
      </c>
      <c r="V2395" s="8" t="s">
        <v>1103</v>
      </c>
      <c r="W2395" s="8">
        <v>1987</v>
      </c>
      <c r="X2395" s="8" t="s">
        <v>1104</v>
      </c>
    </row>
    <row r="2396" spans="1:24">
      <c r="A2396" s="8" t="s">
        <v>1124</v>
      </c>
      <c r="C2396" s="8" t="s">
        <v>17</v>
      </c>
      <c r="E2396" s="8" t="s">
        <v>1111</v>
      </c>
      <c r="I2396" s="8">
        <v>0</v>
      </c>
      <c r="J2396" s="20">
        <v>15.71</v>
      </c>
      <c r="K2396" s="8">
        <v>16.649999999999999</v>
      </c>
      <c r="U2396" s="8" t="s">
        <v>1142</v>
      </c>
      <c r="V2396" s="8" t="s">
        <v>1103</v>
      </c>
      <c r="W2396" s="8">
        <v>1987</v>
      </c>
      <c r="X2396" s="8" t="s">
        <v>1104</v>
      </c>
    </row>
    <row r="2397" spans="1:24">
      <c r="A2397" s="8" t="s">
        <v>1124</v>
      </c>
      <c r="C2397" s="8" t="s">
        <v>17</v>
      </c>
      <c r="E2397" s="8" t="s">
        <v>1111</v>
      </c>
      <c r="I2397" s="8">
        <v>2</v>
      </c>
      <c r="J2397" s="20">
        <v>15.76</v>
      </c>
      <c r="K2397" s="8">
        <v>16.66</v>
      </c>
      <c r="U2397" s="8" t="s">
        <v>1142</v>
      </c>
      <c r="V2397" s="8" t="s">
        <v>1103</v>
      </c>
      <c r="W2397" s="8">
        <v>1987</v>
      </c>
      <c r="X2397" s="8" t="s">
        <v>1104</v>
      </c>
    </row>
    <row r="2398" spans="1:24">
      <c r="A2398" s="8" t="s">
        <v>1124</v>
      </c>
      <c r="C2398" s="8" t="s">
        <v>17</v>
      </c>
      <c r="E2398" s="8" t="s">
        <v>1111</v>
      </c>
      <c r="I2398" s="8">
        <v>3</v>
      </c>
      <c r="J2398" s="20">
        <v>15.48</v>
      </c>
      <c r="K2398" s="8">
        <v>16.690000000000001</v>
      </c>
      <c r="U2398" s="8" t="s">
        <v>1142</v>
      </c>
      <c r="V2398" s="8" t="s">
        <v>1103</v>
      </c>
      <c r="W2398" s="8">
        <v>1987</v>
      </c>
      <c r="X2398" s="8" t="s">
        <v>1104</v>
      </c>
    </row>
    <row r="2399" spans="1:24">
      <c r="A2399" s="8" t="s">
        <v>1124</v>
      </c>
      <c r="C2399" s="8" t="s">
        <v>17</v>
      </c>
      <c r="E2399" s="8" t="s">
        <v>1111</v>
      </c>
      <c r="I2399" s="8">
        <v>4</v>
      </c>
      <c r="J2399" s="20">
        <v>14.94</v>
      </c>
      <c r="K2399" s="8">
        <v>16.73</v>
      </c>
      <c r="U2399" s="8" t="s">
        <v>1142</v>
      </c>
      <c r="V2399" s="8" t="s">
        <v>1103</v>
      </c>
      <c r="W2399" s="8">
        <v>1987</v>
      </c>
      <c r="X2399" s="8" t="s">
        <v>1104</v>
      </c>
    </row>
    <row r="2400" spans="1:24">
      <c r="A2400" s="8" t="s">
        <v>1124</v>
      </c>
      <c r="C2400" s="8" t="s">
        <v>17</v>
      </c>
      <c r="E2400" s="8" t="s">
        <v>1111</v>
      </c>
      <c r="I2400" s="8">
        <v>5</v>
      </c>
      <c r="J2400" s="20">
        <v>14.75</v>
      </c>
      <c r="K2400" s="8">
        <v>16.739999999999998</v>
      </c>
      <c r="U2400" s="8" t="s">
        <v>1142</v>
      </c>
      <c r="V2400" s="8" t="s">
        <v>1103</v>
      </c>
      <c r="W2400" s="8">
        <v>1987</v>
      </c>
      <c r="X2400" s="8" t="s">
        <v>1104</v>
      </c>
    </row>
    <row r="2401" spans="1:24">
      <c r="A2401" s="8" t="s">
        <v>1124</v>
      </c>
      <c r="C2401" s="8" t="s">
        <v>17</v>
      </c>
      <c r="E2401" s="8" t="s">
        <v>1111</v>
      </c>
      <c r="I2401" s="8">
        <v>6</v>
      </c>
      <c r="J2401" s="20">
        <v>13.87</v>
      </c>
      <c r="K2401" s="8">
        <v>17.079999999999998</v>
      </c>
      <c r="U2401" s="8" t="s">
        <v>1142</v>
      </c>
      <c r="V2401" s="8" t="s">
        <v>1103</v>
      </c>
      <c r="W2401" s="8">
        <v>1987</v>
      </c>
      <c r="X2401" s="8" t="s">
        <v>1104</v>
      </c>
    </row>
    <row r="2402" spans="1:24">
      <c r="A2402" s="8" t="s">
        <v>1124</v>
      </c>
      <c r="C2402" s="8" t="s">
        <v>17</v>
      </c>
      <c r="E2402" s="8" t="s">
        <v>1111</v>
      </c>
      <c r="I2402" s="8">
        <v>8</v>
      </c>
      <c r="J2402" s="20">
        <v>12.35</v>
      </c>
      <c r="K2402" s="8">
        <v>18.329999999999998</v>
      </c>
      <c r="U2402" s="8" t="s">
        <v>1142</v>
      </c>
      <c r="V2402" s="8" t="s">
        <v>1103</v>
      </c>
      <c r="W2402" s="8">
        <v>1987</v>
      </c>
      <c r="X2402" s="8" t="s">
        <v>1104</v>
      </c>
    </row>
    <row r="2403" spans="1:24">
      <c r="A2403" s="8" t="s">
        <v>1124</v>
      </c>
      <c r="C2403" s="8" t="s">
        <v>17</v>
      </c>
      <c r="E2403" s="8" t="s">
        <v>1111</v>
      </c>
      <c r="I2403" s="8">
        <v>12</v>
      </c>
      <c r="J2403" s="20">
        <v>7.68</v>
      </c>
      <c r="K2403" s="8">
        <v>25.98</v>
      </c>
      <c r="U2403" s="8" t="s">
        <v>1142</v>
      </c>
      <c r="V2403" s="8" t="s">
        <v>1103</v>
      </c>
      <c r="W2403" s="8">
        <v>1987</v>
      </c>
      <c r="X2403" s="8" t="s">
        <v>1104</v>
      </c>
    </row>
    <row r="2404" spans="1:24">
      <c r="A2404" s="8" t="s">
        <v>1124</v>
      </c>
      <c r="C2404" s="8" t="s">
        <v>17</v>
      </c>
      <c r="E2404" s="8" t="s">
        <v>1111</v>
      </c>
      <c r="I2404" s="8">
        <v>16</v>
      </c>
      <c r="J2404" s="20">
        <v>6.2</v>
      </c>
      <c r="K2404" s="8">
        <v>28.01</v>
      </c>
      <c r="U2404" s="8" t="s">
        <v>1142</v>
      </c>
      <c r="V2404" s="8" t="s">
        <v>1103</v>
      </c>
      <c r="W2404" s="8">
        <v>1987</v>
      </c>
      <c r="X2404" s="8" t="s">
        <v>1104</v>
      </c>
    </row>
    <row r="2405" spans="1:24">
      <c r="A2405" s="8" t="s">
        <v>1124</v>
      </c>
      <c r="C2405" s="8" t="s">
        <v>17</v>
      </c>
      <c r="E2405" s="8" t="s">
        <v>1111</v>
      </c>
      <c r="I2405" s="8">
        <v>32</v>
      </c>
      <c r="J2405" s="20">
        <v>5.31</v>
      </c>
      <c r="K2405" s="8">
        <v>32.619999999999997</v>
      </c>
      <c r="U2405" s="8" t="s">
        <v>1142</v>
      </c>
      <c r="V2405" s="8" t="s">
        <v>1103</v>
      </c>
      <c r="W2405" s="8">
        <v>1987</v>
      </c>
      <c r="X2405" s="8" t="s">
        <v>1104</v>
      </c>
    </row>
    <row r="2406" spans="1:24">
      <c r="A2406" s="8" t="s">
        <v>1125</v>
      </c>
      <c r="C2406" s="8" t="s">
        <v>17</v>
      </c>
      <c r="E2406" s="8" t="s">
        <v>1050</v>
      </c>
      <c r="I2406" s="8">
        <v>0</v>
      </c>
      <c r="J2406" s="20">
        <v>21.83</v>
      </c>
      <c r="K2406" s="8">
        <v>16.87</v>
      </c>
      <c r="U2406" s="8" t="s">
        <v>1142</v>
      </c>
      <c r="V2406" s="8" t="s">
        <v>1103</v>
      </c>
      <c r="W2406" s="8">
        <v>1987</v>
      </c>
      <c r="X2406" s="8" t="s">
        <v>1104</v>
      </c>
    </row>
    <row r="2407" spans="1:24">
      <c r="A2407" s="8" t="s">
        <v>1125</v>
      </c>
      <c r="C2407" s="8" t="s">
        <v>17</v>
      </c>
      <c r="E2407" s="8" t="s">
        <v>1050</v>
      </c>
      <c r="I2407" s="8">
        <v>2</v>
      </c>
      <c r="J2407" s="20">
        <v>20.5</v>
      </c>
      <c r="K2407" s="8">
        <v>17.23</v>
      </c>
      <c r="U2407" s="8" t="s">
        <v>1142</v>
      </c>
      <c r="V2407" s="8" t="s">
        <v>1103</v>
      </c>
      <c r="W2407" s="8">
        <v>1987</v>
      </c>
      <c r="X2407" s="8" t="s">
        <v>1104</v>
      </c>
    </row>
    <row r="2408" spans="1:24">
      <c r="A2408" s="8" t="s">
        <v>1125</v>
      </c>
      <c r="C2408" s="8" t="s">
        <v>17</v>
      </c>
      <c r="E2408" s="8" t="s">
        <v>1050</v>
      </c>
      <c r="I2408" s="8">
        <v>4</v>
      </c>
      <c r="J2408" s="20">
        <v>19.989999999999998</v>
      </c>
      <c r="K2408" s="8">
        <v>17.47</v>
      </c>
      <c r="U2408" s="8" t="s">
        <v>1142</v>
      </c>
      <c r="V2408" s="8" t="s">
        <v>1103</v>
      </c>
      <c r="W2408" s="8">
        <v>1987</v>
      </c>
      <c r="X2408" s="8" t="s">
        <v>1104</v>
      </c>
    </row>
    <row r="2409" spans="1:24">
      <c r="A2409" s="8" t="s">
        <v>1125</v>
      </c>
      <c r="C2409" s="8" t="s">
        <v>17</v>
      </c>
      <c r="E2409" s="8" t="s">
        <v>1050</v>
      </c>
      <c r="I2409" s="8">
        <v>6</v>
      </c>
      <c r="J2409" s="20">
        <v>10.41</v>
      </c>
      <c r="K2409" s="8">
        <v>23.87</v>
      </c>
      <c r="U2409" s="8" t="s">
        <v>1142</v>
      </c>
      <c r="V2409" s="8" t="s">
        <v>1103</v>
      </c>
      <c r="W2409" s="8">
        <v>1987</v>
      </c>
      <c r="X2409" s="8" t="s">
        <v>1104</v>
      </c>
    </row>
    <row r="2410" spans="1:24">
      <c r="A2410" s="8" t="s">
        <v>1125</v>
      </c>
      <c r="C2410" s="8" t="s">
        <v>17</v>
      </c>
      <c r="E2410" s="8" t="s">
        <v>1050</v>
      </c>
      <c r="I2410" s="8">
        <v>8</v>
      </c>
      <c r="J2410" s="20">
        <v>7.93</v>
      </c>
      <c r="K2410" s="8">
        <v>27.01</v>
      </c>
      <c r="U2410" s="8" t="s">
        <v>1142</v>
      </c>
      <c r="V2410" s="8" t="s">
        <v>1103</v>
      </c>
      <c r="W2410" s="8">
        <v>1987</v>
      </c>
      <c r="X2410" s="8" t="s">
        <v>1104</v>
      </c>
    </row>
    <row r="2411" spans="1:24">
      <c r="A2411" s="8" t="s">
        <v>1125</v>
      </c>
      <c r="C2411" s="8" t="s">
        <v>17</v>
      </c>
      <c r="E2411" s="8" t="s">
        <v>1050</v>
      </c>
      <c r="I2411" s="8">
        <v>12</v>
      </c>
      <c r="J2411" s="20">
        <v>7.57</v>
      </c>
      <c r="K2411" s="8">
        <v>29.1</v>
      </c>
      <c r="U2411" s="8" t="s">
        <v>1142</v>
      </c>
      <c r="V2411" s="8" t="s">
        <v>1103</v>
      </c>
      <c r="W2411" s="8">
        <v>1987</v>
      </c>
      <c r="X2411" s="8" t="s">
        <v>1104</v>
      </c>
    </row>
    <row r="2412" spans="1:24">
      <c r="A2412" s="8" t="s">
        <v>1125</v>
      </c>
      <c r="C2412" s="8" t="s">
        <v>17</v>
      </c>
      <c r="E2412" s="8" t="s">
        <v>1050</v>
      </c>
      <c r="I2412" s="8">
        <v>16</v>
      </c>
      <c r="J2412" s="20">
        <v>6.85</v>
      </c>
      <c r="K2412" s="8">
        <v>30.43</v>
      </c>
      <c r="U2412" s="8" t="s">
        <v>1142</v>
      </c>
      <c r="V2412" s="8" t="s">
        <v>1103</v>
      </c>
      <c r="W2412" s="8">
        <v>1987</v>
      </c>
      <c r="X2412" s="8" t="s">
        <v>1104</v>
      </c>
    </row>
    <row r="2413" spans="1:24">
      <c r="A2413" s="8" t="s">
        <v>1126</v>
      </c>
      <c r="C2413" s="8" t="s">
        <v>17</v>
      </c>
      <c r="E2413" s="8" t="s">
        <v>1050</v>
      </c>
      <c r="I2413" s="8">
        <v>32</v>
      </c>
      <c r="J2413" s="20">
        <v>5.79</v>
      </c>
      <c r="K2413" s="8">
        <v>32.520000000000003</v>
      </c>
      <c r="U2413" s="8" t="s">
        <v>1142</v>
      </c>
      <c r="V2413" s="8" t="s">
        <v>1103</v>
      </c>
      <c r="W2413" s="8">
        <v>1987</v>
      </c>
      <c r="X2413" s="8" t="s">
        <v>1104</v>
      </c>
    </row>
    <row r="2414" spans="1:24">
      <c r="A2414" s="8" t="s">
        <v>1126</v>
      </c>
      <c r="C2414" s="8" t="s">
        <v>17</v>
      </c>
      <c r="E2414" s="8" t="s">
        <v>1110</v>
      </c>
      <c r="I2414" s="8">
        <v>0</v>
      </c>
      <c r="J2414" s="20">
        <v>22.17</v>
      </c>
      <c r="K2414" s="8">
        <v>16.97</v>
      </c>
      <c r="U2414" s="8" t="s">
        <v>1142</v>
      </c>
      <c r="V2414" s="8" t="s">
        <v>1103</v>
      </c>
      <c r="W2414" s="8">
        <v>1987</v>
      </c>
      <c r="X2414" s="8" t="s">
        <v>1104</v>
      </c>
    </row>
    <row r="2415" spans="1:24">
      <c r="A2415" s="8" t="s">
        <v>1126</v>
      </c>
      <c r="C2415" s="8" t="s">
        <v>17</v>
      </c>
      <c r="E2415" s="8" t="s">
        <v>1110</v>
      </c>
      <c r="I2415" s="8">
        <v>2</v>
      </c>
      <c r="J2415" s="20">
        <v>22.12</v>
      </c>
      <c r="K2415" s="8">
        <v>16.989999999999998</v>
      </c>
      <c r="U2415" s="8" t="s">
        <v>1142</v>
      </c>
      <c r="V2415" s="8" t="s">
        <v>1103</v>
      </c>
      <c r="W2415" s="8">
        <v>1987</v>
      </c>
      <c r="X2415" s="8" t="s">
        <v>1104</v>
      </c>
    </row>
    <row r="2416" spans="1:24">
      <c r="A2416" s="8" t="s">
        <v>1126</v>
      </c>
      <c r="C2416" s="8" t="s">
        <v>17</v>
      </c>
      <c r="E2416" s="8" t="s">
        <v>1110</v>
      </c>
      <c r="I2416" s="8">
        <v>4</v>
      </c>
      <c r="J2416" s="20">
        <v>21.88</v>
      </c>
      <c r="K2416" s="8">
        <v>17.14</v>
      </c>
      <c r="U2416" s="8" t="s">
        <v>1142</v>
      </c>
      <c r="V2416" s="8" t="s">
        <v>1103</v>
      </c>
      <c r="W2416" s="8">
        <v>1987</v>
      </c>
      <c r="X2416" s="8" t="s">
        <v>1104</v>
      </c>
    </row>
    <row r="2417" spans="1:24">
      <c r="A2417" s="8" t="s">
        <v>1126</v>
      </c>
      <c r="C2417" s="8" t="s">
        <v>17</v>
      </c>
      <c r="E2417" s="8" t="s">
        <v>1110</v>
      </c>
      <c r="I2417" s="8">
        <v>6</v>
      </c>
      <c r="J2417" s="20">
        <v>11.52</v>
      </c>
      <c r="K2417" s="8">
        <v>22.89</v>
      </c>
      <c r="U2417" s="8" t="s">
        <v>1142</v>
      </c>
      <c r="V2417" s="8" t="s">
        <v>1103</v>
      </c>
      <c r="W2417" s="8">
        <v>1987</v>
      </c>
      <c r="X2417" s="8" t="s">
        <v>1104</v>
      </c>
    </row>
    <row r="2418" spans="1:24">
      <c r="A2418" s="8" t="s">
        <v>1126</v>
      </c>
      <c r="C2418" s="8" t="s">
        <v>17</v>
      </c>
      <c r="E2418" s="8" t="s">
        <v>1110</v>
      </c>
      <c r="I2418" s="8">
        <v>8</v>
      </c>
      <c r="J2418" s="20">
        <v>8.59</v>
      </c>
      <c r="K2418" s="8">
        <v>25.49</v>
      </c>
      <c r="U2418" s="8" t="s">
        <v>1142</v>
      </c>
      <c r="V2418" s="8" t="s">
        <v>1103</v>
      </c>
      <c r="W2418" s="8">
        <v>1987</v>
      </c>
      <c r="X2418" s="8" t="s">
        <v>1104</v>
      </c>
    </row>
    <row r="2419" spans="1:24">
      <c r="A2419" s="8" t="s">
        <v>1126</v>
      </c>
      <c r="C2419" s="8" t="s">
        <v>17</v>
      </c>
      <c r="E2419" s="8" t="s">
        <v>1110</v>
      </c>
      <c r="I2419" s="8">
        <v>12</v>
      </c>
      <c r="J2419" s="20">
        <v>6.12</v>
      </c>
      <c r="K2419" s="8">
        <v>28.79</v>
      </c>
      <c r="U2419" s="8" t="s">
        <v>1142</v>
      </c>
      <c r="V2419" s="8" t="s">
        <v>1103</v>
      </c>
      <c r="W2419" s="8">
        <v>1987</v>
      </c>
      <c r="X2419" s="8" t="s">
        <v>1104</v>
      </c>
    </row>
    <row r="2420" spans="1:24">
      <c r="A2420" s="8" t="s">
        <v>1126</v>
      </c>
      <c r="C2420" s="8" t="s">
        <v>17</v>
      </c>
      <c r="E2420" s="8" t="s">
        <v>1110</v>
      </c>
      <c r="I2420" s="8">
        <v>16</v>
      </c>
      <c r="J2420" s="20">
        <v>6.08</v>
      </c>
      <c r="K2420" s="8">
        <v>30.06</v>
      </c>
      <c r="U2420" s="8" t="s">
        <v>1142</v>
      </c>
      <c r="V2420" s="8" t="s">
        <v>1103</v>
      </c>
      <c r="W2420" s="8">
        <v>1987</v>
      </c>
      <c r="X2420" s="8" t="s">
        <v>1104</v>
      </c>
    </row>
    <row r="2421" spans="1:24">
      <c r="A2421" s="8" t="s">
        <v>1125</v>
      </c>
      <c r="C2421" s="8" t="s">
        <v>17</v>
      </c>
      <c r="E2421" s="8" t="s">
        <v>1111</v>
      </c>
      <c r="I2421" s="8">
        <v>0</v>
      </c>
      <c r="J2421" s="20">
        <v>20.68</v>
      </c>
      <c r="K2421" s="8">
        <v>17.18</v>
      </c>
      <c r="U2421" s="8" t="s">
        <v>1142</v>
      </c>
      <c r="V2421" s="8" t="s">
        <v>1103</v>
      </c>
      <c r="W2421" s="8">
        <v>1987</v>
      </c>
      <c r="X2421" s="8" t="s">
        <v>1104</v>
      </c>
    </row>
    <row r="2422" spans="1:24">
      <c r="A2422" s="8" t="s">
        <v>1125</v>
      </c>
      <c r="C2422" s="8" t="s">
        <v>17</v>
      </c>
      <c r="E2422" s="8" t="s">
        <v>1111</v>
      </c>
      <c r="I2422" s="8">
        <v>2</v>
      </c>
      <c r="J2422" s="20">
        <v>20.22</v>
      </c>
      <c r="K2422" s="8">
        <v>17.23</v>
      </c>
      <c r="U2422" s="8" t="s">
        <v>1142</v>
      </c>
      <c r="V2422" s="8" t="s">
        <v>1103</v>
      </c>
      <c r="W2422" s="8">
        <v>1987</v>
      </c>
      <c r="X2422" s="8" t="s">
        <v>1104</v>
      </c>
    </row>
    <row r="2423" spans="1:24">
      <c r="A2423" s="8" t="s">
        <v>1125</v>
      </c>
      <c r="C2423" s="8" t="s">
        <v>17</v>
      </c>
      <c r="E2423" s="8" t="s">
        <v>1111</v>
      </c>
      <c r="I2423" s="8">
        <v>4</v>
      </c>
      <c r="J2423" s="20">
        <v>16.739999999999998</v>
      </c>
      <c r="K2423" s="8">
        <v>18.03</v>
      </c>
      <c r="U2423" s="8" t="s">
        <v>1142</v>
      </c>
      <c r="V2423" s="8" t="s">
        <v>1103</v>
      </c>
      <c r="W2423" s="8">
        <v>1987</v>
      </c>
      <c r="X2423" s="8" t="s">
        <v>1104</v>
      </c>
    </row>
    <row r="2424" spans="1:24">
      <c r="A2424" s="8" t="s">
        <v>1125</v>
      </c>
      <c r="C2424" s="8" t="s">
        <v>17</v>
      </c>
      <c r="E2424" s="8" t="s">
        <v>1111</v>
      </c>
      <c r="I2424" s="8">
        <v>6</v>
      </c>
      <c r="J2424" s="20">
        <v>12.62</v>
      </c>
      <c r="K2424" s="8">
        <v>19.829999999999998</v>
      </c>
      <c r="U2424" s="8" t="s">
        <v>1142</v>
      </c>
      <c r="V2424" s="8" t="s">
        <v>1103</v>
      </c>
      <c r="W2424" s="8">
        <v>1987</v>
      </c>
      <c r="X2424" s="8" t="s">
        <v>1104</v>
      </c>
    </row>
    <row r="2425" spans="1:24">
      <c r="A2425" s="8" t="s">
        <v>1125</v>
      </c>
      <c r="C2425" s="8" t="s">
        <v>17</v>
      </c>
      <c r="E2425" s="8" t="s">
        <v>1111</v>
      </c>
      <c r="I2425" s="8">
        <v>8</v>
      </c>
      <c r="J2425" s="20">
        <v>7.68</v>
      </c>
      <c r="K2425" s="8">
        <v>26.22</v>
      </c>
      <c r="U2425" s="8" t="s">
        <v>1142</v>
      </c>
      <c r="V2425" s="8" t="s">
        <v>1103</v>
      </c>
      <c r="W2425" s="8">
        <v>1987</v>
      </c>
      <c r="X2425" s="8" t="s">
        <v>1104</v>
      </c>
    </row>
    <row r="2426" spans="1:24">
      <c r="A2426" s="8" t="s">
        <v>1125</v>
      </c>
      <c r="C2426" s="8" t="s">
        <v>17</v>
      </c>
      <c r="E2426" s="8" t="s">
        <v>1111</v>
      </c>
      <c r="I2426" s="8">
        <v>12</v>
      </c>
      <c r="J2426" s="20">
        <v>5.63</v>
      </c>
      <c r="K2426" s="8">
        <v>29.11</v>
      </c>
      <c r="U2426" s="8" t="s">
        <v>1142</v>
      </c>
      <c r="V2426" s="8" t="s">
        <v>1103</v>
      </c>
      <c r="W2426" s="8">
        <v>1987</v>
      </c>
      <c r="X2426" s="8" t="s">
        <v>1104</v>
      </c>
    </row>
    <row r="2427" spans="1:24">
      <c r="A2427" s="8" t="s">
        <v>1125</v>
      </c>
      <c r="C2427" s="8" t="s">
        <v>17</v>
      </c>
      <c r="E2427" s="8" t="s">
        <v>1111</v>
      </c>
      <c r="I2427" s="8">
        <v>16</v>
      </c>
      <c r="J2427" s="20">
        <v>5.09</v>
      </c>
      <c r="K2427" s="8">
        <v>20.34</v>
      </c>
      <c r="U2427" s="8" t="s">
        <v>1142</v>
      </c>
      <c r="V2427" s="8" t="s">
        <v>1103</v>
      </c>
      <c r="W2427" s="8">
        <v>1987</v>
      </c>
      <c r="X2427" s="8" t="s">
        <v>1104</v>
      </c>
    </row>
    <row r="2428" spans="1:24">
      <c r="A2428" s="8" t="s">
        <v>1125</v>
      </c>
      <c r="C2428" s="8" t="s">
        <v>17</v>
      </c>
      <c r="E2428" s="8" t="s">
        <v>1111</v>
      </c>
      <c r="I2428" s="8">
        <v>32</v>
      </c>
      <c r="J2428" s="20">
        <v>4.97</v>
      </c>
      <c r="K2428" s="8">
        <v>32.4</v>
      </c>
      <c r="U2428" s="8" t="s">
        <v>1142</v>
      </c>
      <c r="V2428" s="8" t="s">
        <v>1103</v>
      </c>
      <c r="W2428" s="8">
        <v>1987</v>
      </c>
      <c r="X2428" s="8" t="s">
        <v>1104</v>
      </c>
    </row>
    <row r="2429" spans="1:24">
      <c r="A2429" s="8" t="s">
        <v>1127</v>
      </c>
      <c r="C2429" s="8" t="s">
        <v>17</v>
      </c>
      <c r="E2429" s="8" t="s">
        <v>1050</v>
      </c>
      <c r="I2429" s="8">
        <v>0</v>
      </c>
      <c r="J2429" s="20">
        <v>18.32</v>
      </c>
      <c r="K2429" s="8">
        <v>18.95</v>
      </c>
      <c r="U2429" s="8" t="s">
        <v>1142</v>
      </c>
      <c r="V2429" s="8" t="s">
        <v>1103</v>
      </c>
      <c r="W2429" s="8">
        <v>1987</v>
      </c>
      <c r="X2429" s="8" t="s">
        <v>1104</v>
      </c>
    </row>
    <row r="2430" spans="1:24">
      <c r="A2430" s="8" t="s">
        <v>1127</v>
      </c>
      <c r="C2430" s="8" t="s">
        <v>17</v>
      </c>
      <c r="E2430" s="8" t="s">
        <v>1050</v>
      </c>
      <c r="I2430" s="8">
        <v>2</v>
      </c>
      <c r="J2430" s="20">
        <v>17.940000000000001</v>
      </c>
      <c r="K2430" s="8">
        <v>19.010000000000002</v>
      </c>
      <c r="U2430" s="8" t="s">
        <v>1142</v>
      </c>
      <c r="V2430" s="8" t="s">
        <v>1103</v>
      </c>
      <c r="W2430" s="8">
        <v>1987</v>
      </c>
      <c r="X2430" s="8" t="s">
        <v>1104</v>
      </c>
    </row>
    <row r="2431" spans="1:24">
      <c r="A2431" s="8" t="s">
        <v>1127</v>
      </c>
      <c r="C2431" s="8" t="s">
        <v>17</v>
      </c>
      <c r="E2431" s="8" t="s">
        <v>1050</v>
      </c>
      <c r="I2431" s="8">
        <v>3</v>
      </c>
      <c r="J2431" s="20">
        <v>17.91</v>
      </c>
      <c r="K2431" s="8">
        <v>19.04</v>
      </c>
      <c r="U2431" s="8" t="s">
        <v>1142</v>
      </c>
      <c r="V2431" s="8" t="s">
        <v>1103</v>
      </c>
      <c r="W2431" s="8">
        <v>1987</v>
      </c>
      <c r="X2431" s="8" t="s">
        <v>1104</v>
      </c>
    </row>
    <row r="2432" spans="1:24">
      <c r="A2432" s="8" t="s">
        <v>1127</v>
      </c>
      <c r="C2432" s="8" t="s">
        <v>17</v>
      </c>
      <c r="E2432" s="8" t="s">
        <v>1050</v>
      </c>
      <c r="I2432" s="8">
        <v>4</v>
      </c>
      <c r="J2432" s="20">
        <v>15.59</v>
      </c>
      <c r="K2432" s="8">
        <v>20.77</v>
      </c>
      <c r="U2432" s="8" t="s">
        <v>1142</v>
      </c>
      <c r="V2432" s="8" t="s">
        <v>1103</v>
      </c>
      <c r="W2432" s="8">
        <v>1987</v>
      </c>
      <c r="X2432" s="8" t="s">
        <v>1104</v>
      </c>
    </row>
    <row r="2433" spans="1:24">
      <c r="A2433" s="8" t="s">
        <v>1127</v>
      </c>
      <c r="C2433" s="8" t="s">
        <v>17</v>
      </c>
      <c r="E2433" s="8" t="s">
        <v>1050</v>
      </c>
      <c r="I2433" s="8">
        <v>5</v>
      </c>
      <c r="J2433" s="20">
        <v>13.16</v>
      </c>
      <c r="K2433" s="8">
        <v>22.83</v>
      </c>
      <c r="U2433" s="8" t="s">
        <v>1142</v>
      </c>
      <c r="V2433" s="8" t="s">
        <v>1103</v>
      </c>
      <c r="W2433" s="8">
        <v>1987</v>
      </c>
      <c r="X2433" s="8" t="s">
        <v>1104</v>
      </c>
    </row>
    <row r="2434" spans="1:24">
      <c r="A2434" s="8" t="s">
        <v>1127</v>
      </c>
      <c r="C2434" s="8" t="s">
        <v>17</v>
      </c>
      <c r="E2434" s="8" t="s">
        <v>1050</v>
      </c>
      <c r="I2434" s="8">
        <v>6</v>
      </c>
      <c r="J2434" s="20">
        <v>9.6</v>
      </c>
      <c r="K2434" s="8">
        <v>26.02</v>
      </c>
      <c r="U2434" s="8" t="s">
        <v>1142</v>
      </c>
      <c r="V2434" s="8" t="s">
        <v>1103</v>
      </c>
      <c r="W2434" s="8">
        <v>1987</v>
      </c>
      <c r="X2434" s="8" t="s">
        <v>1104</v>
      </c>
    </row>
    <row r="2435" spans="1:24">
      <c r="A2435" s="8" t="s">
        <v>1127</v>
      </c>
      <c r="C2435" s="8" t="s">
        <v>17</v>
      </c>
      <c r="E2435" s="8" t="s">
        <v>1050</v>
      </c>
      <c r="I2435" s="8">
        <v>7</v>
      </c>
      <c r="J2435" s="20">
        <v>8.35</v>
      </c>
      <c r="K2435" s="8">
        <v>27.27</v>
      </c>
      <c r="U2435" s="8" t="s">
        <v>1142</v>
      </c>
      <c r="V2435" s="8" t="s">
        <v>1103</v>
      </c>
      <c r="W2435" s="8">
        <v>1987</v>
      </c>
      <c r="X2435" s="8" t="s">
        <v>1104</v>
      </c>
    </row>
    <row r="2436" spans="1:24">
      <c r="A2436" s="8" t="s">
        <v>1127</v>
      </c>
      <c r="C2436" s="8" t="s">
        <v>17</v>
      </c>
      <c r="E2436" s="8" t="s">
        <v>1050</v>
      </c>
      <c r="I2436" s="8">
        <v>8</v>
      </c>
      <c r="J2436" s="20">
        <v>8.16</v>
      </c>
      <c r="K2436" s="8">
        <v>28.05</v>
      </c>
      <c r="U2436" s="8" t="s">
        <v>1142</v>
      </c>
      <c r="V2436" s="8" t="s">
        <v>1103</v>
      </c>
      <c r="W2436" s="8">
        <v>1987</v>
      </c>
      <c r="X2436" s="8" t="s">
        <v>1104</v>
      </c>
    </row>
    <row r="2437" spans="1:24">
      <c r="A2437" s="8" t="s">
        <v>1127</v>
      </c>
      <c r="C2437" s="8" t="s">
        <v>17</v>
      </c>
      <c r="E2437" s="8" t="s">
        <v>1050</v>
      </c>
      <c r="I2437" s="8">
        <v>12</v>
      </c>
      <c r="J2437" s="20">
        <v>7.45</v>
      </c>
      <c r="K2437" s="8">
        <v>30</v>
      </c>
      <c r="U2437" s="8" t="s">
        <v>1142</v>
      </c>
      <c r="V2437" s="8" t="s">
        <v>1103</v>
      </c>
      <c r="W2437" s="8">
        <v>1987</v>
      </c>
      <c r="X2437" s="8" t="s">
        <v>1104</v>
      </c>
    </row>
    <row r="2438" spans="1:24">
      <c r="A2438" s="8" t="s">
        <v>1127</v>
      </c>
      <c r="C2438" s="8" t="s">
        <v>17</v>
      </c>
      <c r="E2438" s="8" t="s">
        <v>1050</v>
      </c>
      <c r="I2438" s="8">
        <v>32</v>
      </c>
      <c r="J2438" s="20">
        <v>5.85</v>
      </c>
      <c r="K2438" s="8">
        <v>32.46</v>
      </c>
      <c r="U2438" s="8" t="s">
        <v>1142</v>
      </c>
      <c r="V2438" s="8" t="s">
        <v>1103</v>
      </c>
      <c r="W2438" s="8">
        <v>1987</v>
      </c>
      <c r="X2438" s="8" t="s">
        <v>1104</v>
      </c>
    </row>
    <row r="2439" spans="1:24">
      <c r="A2439" s="8" t="s">
        <v>1127</v>
      </c>
      <c r="C2439" s="8" t="s">
        <v>17</v>
      </c>
      <c r="E2439" s="8" t="s">
        <v>1110</v>
      </c>
      <c r="I2439" s="8">
        <v>0</v>
      </c>
      <c r="J2439" s="20">
        <v>18.7</v>
      </c>
      <c r="K2439" s="8">
        <v>18.18</v>
      </c>
      <c r="U2439" s="8" t="s">
        <v>1142</v>
      </c>
      <c r="V2439" s="8" t="s">
        <v>1103</v>
      </c>
      <c r="W2439" s="8">
        <v>1987</v>
      </c>
      <c r="X2439" s="8" t="s">
        <v>1104</v>
      </c>
    </row>
    <row r="2440" spans="1:24">
      <c r="A2440" s="8" t="s">
        <v>1128</v>
      </c>
      <c r="C2440" s="8" t="s">
        <v>17</v>
      </c>
      <c r="E2440" s="8" t="s">
        <v>1110</v>
      </c>
      <c r="I2440" s="8">
        <v>2</v>
      </c>
      <c r="J2440" s="20">
        <v>18.7</v>
      </c>
      <c r="K2440" s="8">
        <v>18.18</v>
      </c>
      <c r="U2440" s="8" t="s">
        <v>1142</v>
      </c>
      <c r="V2440" s="8" t="s">
        <v>1103</v>
      </c>
      <c r="W2440" s="8">
        <v>1987</v>
      </c>
      <c r="X2440" s="8" t="s">
        <v>1104</v>
      </c>
    </row>
    <row r="2441" spans="1:24">
      <c r="A2441" s="8" t="s">
        <v>1128</v>
      </c>
      <c r="C2441" s="8" t="s">
        <v>17</v>
      </c>
      <c r="E2441" s="8" t="s">
        <v>1110</v>
      </c>
      <c r="I2441" s="8">
        <v>4</v>
      </c>
      <c r="J2441" s="20">
        <v>18.71</v>
      </c>
      <c r="K2441" s="8">
        <v>18.82</v>
      </c>
      <c r="U2441" s="8" t="s">
        <v>1142</v>
      </c>
      <c r="V2441" s="8" t="s">
        <v>1103</v>
      </c>
      <c r="W2441" s="8">
        <v>1987</v>
      </c>
      <c r="X2441" s="8" t="s">
        <v>1104</v>
      </c>
    </row>
    <row r="2442" spans="1:24">
      <c r="A2442" s="8" t="s">
        <v>1128</v>
      </c>
      <c r="C2442" s="8" t="s">
        <v>17</v>
      </c>
      <c r="E2442" s="8" t="s">
        <v>1110</v>
      </c>
      <c r="I2442" s="8">
        <v>5</v>
      </c>
      <c r="J2442" s="20">
        <v>18.39</v>
      </c>
      <c r="K2442" s="8">
        <v>19.03</v>
      </c>
      <c r="U2442" s="8" t="s">
        <v>1142</v>
      </c>
      <c r="V2442" s="8" t="s">
        <v>1103</v>
      </c>
      <c r="W2442" s="8">
        <v>1987</v>
      </c>
      <c r="X2442" s="8" t="s">
        <v>1104</v>
      </c>
    </row>
    <row r="2443" spans="1:24">
      <c r="A2443" s="8" t="s">
        <v>1128</v>
      </c>
      <c r="C2443" s="8" t="s">
        <v>17</v>
      </c>
      <c r="E2443" s="8" t="s">
        <v>1110</v>
      </c>
      <c r="I2443" s="8">
        <v>6</v>
      </c>
      <c r="J2443" s="20">
        <v>15.98</v>
      </c>
      <c r="K2443" s="8">
        <v>21</v>
      </c>
      <c r="U2443" s="8" t="s">
        <v>1142</v>
      </c>
      <c r="V2443" s="8" t="s">
        <v>1103</v>
      </c>
      <c r="W2443" s="8">
        <v>1987</v>
      </c>
      <c r="X2443" s="8" t="s">
        <v>1104</v>
      </c>
    </row>
    <row r="2444" spans="1:24">
      <c r="A2444" s="8" t="s">
        <v>1128</v>
      </c>
      <c r="C2444" s="8" t="s">
        <v>17</v>
      </c>
      <c r="E2444" s="8" t="s">
        <v>1110</v>
      </c>
      <c r="I2444" s="8">
        <v>7</v>
      </c>
      <c r="J2444" s="20">
        <v>9.1199999999999992</v>
      </c>
      <c r="K2444" s="8">
        <v>25.8</v>
      </c>
      <c r="U2444" s="8" t="s">
        <v>1142</v>
      </c>
      <c r="V2444" s="8" t="s">
        <v>1103</v>
      </c>
      <c r="W2444" s="8">
        <v>1987</v>
      </c>
      <c r="X2444" s="8" t="s">
        <v>1104</v>
      </c>
    </row>
    <row r="2445" spans="1:24">
      <c r="A2445" s="8" t="s">
        <v>1128</v>
      </c>
      <c r="C2445" s="8" t="s">
        <v>17</v>
      </c>
      <c r="E2445" s="8" t="s">
        <v>1110</v>
      </c>
      <c r="I2445" s="8">
        <v>8</v>
      </c>
      <c r="J2445" s="20">
        <v>8.81</v>
      </c>
      <c r="K2445" s="8">
        <v>26.14</v>
      </c>
      <c r="U2445" s="8" t="s">
        <v>1142</v>
      </c>
      <c r="V2445" s="8" t="s">
        <v>1103</v>
      </c>
      <c r="W2445" s="8">
        <v>1987</v>
      </c>
      <c r="X2445" s="8" t="s">
        <v>1104</v>
      </c>
    </row>
    <row r="2446" spans="1:24">
      <c r="A2446" s="8" t="s">
        <v>1128</v>
      </c>
      <c r="C2446" s="8" t="s">
        <v>17</v>
      </c>
      <c r="E2446" s="8" t="s">
        <v>1110</v>
      </c>
      <c r="I2446" s="8">
        <v>12</v>
      </c>
      <c r="J2446" s="20">
        <v>6.19</v>
      </c>
      <c r="K2446" s="8">
        <v>29.2</v>
      </c>
      <c r="U2446" s="8" t="s">
        <v>1142</v>
      </c>
      <c r="V2446" s="8" t="s">
        <v>1103</v>
      </c>
      <c r="W2446" s="8">
        <v>1987</v>
      </c>
      <c r="X2446" s="8" t="s">
        <v>1104</v>
      </c>
    </row>
    <row r="2447" spans="1:24">
      <c r="A2447" s="8" t="s">
        <v>1127</v>
      </c>
      <c r="C2447" s="8" t="s">
        <v>17</v>
      </c>
      <c r="E2447" s="8" t="s">
        <v>1111</v>
      </c>
      <c r="I2447" s="8">
        <v>0</v>
      </c>
      <c r="J2447" s="20">
        <v>20.16</v>
      </c>
      <c r="K2447" s="8">
        <v>18.32</v>
      </c>
      <c r="U2447" s="8" t="s">
        <v>1142</v>
      </c>
      <c r="V2447" s="8" t="s">
        <v>1103</v>
      </c>
      <c r="W2447" s="8">
        <v>1987</v>
      </c>
      <c r="X2447" s="8" t="s">
        <v>1104</v>
      </c>
    </row>
    <row r="2448" spans="1:24">
      <c r="A2448" s="8" t="s">
        <v>1127</v>
      </c>
      <c r="C2448" s="8" t="s">
        <v>17</v>
      </c>
      <c r="E2448" s="8" t="s">
        <v>1111</v>
      </c>
      <c r="I2448" s="8">
        <v>2</v>
      </c>
      <c r="J2448" s="20">
        <v>18.760000000000002</v>
      </c>
      <c r="K2448" s="8">
        <v>18.3</v>
      </c>
      <c r="U2448" s="8" t="s">
        <v>1142</v>
      </c>
      <c r="V2448" s="8" t="s">
        <v>1103</v>
      </c>
      <c r="W2448" s="8">
        <v>1987</v>
      </c>
      <c r="X2448" s="8" t="s">
        <v>1104</v>
      </c>
    </row>
    <row r="2449" spans="1:24">
      <c r="A2449" s="8" t="s">
        <v>1127</v>
      </c>
      <c r="C2449" s="8" t="s">
        <v>17</v>
      </c>
      <c r="E2449" s="8" t="s">
        <v>1111</v>
      </c>
      <c r="I2449" s="8">
        <v>3</v>
      </c>
      <c r="J2449" s="20">
        <v>18.23</v>
      </c>
      <c r="K2449" s="8">
        <v>18.61</v>
      </c>
      <c r="U2449" s="8" t="s">
        <v>1142</v>
      </c>
      <c r="V2449" s="8" t="s">
        <v>1103</v>
      </c>
      <c r="W2449" s="8">
        <v>1987</v>
      </c>
      <c r="X2449" s="8" t="s">
        <v>1104</v>
      </c>
    </row>
    <row r="2450" spans="1:24">
      <c r="A2450" s="8" t="s">
        <v>1127</v>
      </c>
      <c r="C2450" s="8" t="s">
        <v>17</v>
      </c>
      <c r="E2450" s="8" t="s">
        <v>1111</v>
      </c>
      <c r="I2450" s="8">
        <v>4</v>
      </c>
      <c r="J2450" s="20">
        <v>17.3</v>
      </c>
      <c r="K2450" s="8">
        <v>19.23</v>
      </c>
      <c r="U2450" s="8" t="s">
        <v>1142</v>
      </c>
      <c r="V2450" s="8" t="s">
        <v>1103</v>
      </c>
      <c r="W2450" s="8">
        <v>1987</v>
      </c>
      <c r="X2450" s="8" t="s">
        <v>1104</v>
      </c>
    </row>
    <row r="2451" spans="1:24">
      <c r="A2451" s="8" t="s">
        <v>1127</v>
      </c>
      <c r="C2451" s="8" t="s">
        <v>17</v>
      </c>
      <c r="E2451" s="8" t="s">
        <v>1111</v>
      </c>
      <c r="I2451" s="8">
        <v>5</v>
      </c>
      <c r="J2451" s="20">
        <v>16.7</v>
      </c>
      <c r="K2451" s="8">
        <v>19.64</v>
      </c>
      <c r="U2451" s="8" t="s">
        <v>1142</v>
      </c>
      <c r="V2451" s="8" t="s">
        <v>1103</v>
      </c>
      <c r="W2451" s="8">
        <v>1987</v>
      </c>
      <c r="X2451" s="8" t="s">
        <v>1104</v>
      </c>
    </row>
    <row r="2452" spans="1:24">
      <c r="A2452" s="8" t="s">
        <v>1127</v>
      </c>
      <c r="C2452" s="8" t="s">
        <v>17</v>
      </c>
      <c r="E2452" s="8" t="s">
        <v>1111</v>
      </c>
      <c r="I2452" s="8">
        <v>6</v>
      </c>
      <c r="J2452" s="20">
        <v>14.64</v>
      </c>
      <c r="K2452" s="8">
        <v>21.01</v>
      </c>
      <c r="U2452" s="8" t="s">
        <v>1142</v>
      </c>
      <c r="V2452" s="8" t="s">
        <v>1103</v>
      </c>
      <c r="W2452" s="8">
        <v>1987</v>
      </c>
      <c r="X2452" s="8" t="s">
        <v>1104</v>
      </c>
    </row>
    <row r="2453" spans="1:24">
      <c r="A2453" s="8" t="s">
        <v>1127</v>
      </c>
      <c r="C2453" s="8" t="s">
        <v>17</v>
      </c>
      <c r="E2453" s="8" t="s">
        <v>1111</v>
      </c>
      <c r="I2453" s="8">
        <v>7</v>
      </c>
      <c r="J2453" s="20">
        <v>9.02</v>
      </c>
      <c r="K2453" s="8">
        <v>26.05</v>
      </c>
      <c r="U2453" s="8" t="s">
        <v>1142</v>
      </c>
      <c r="V2453" s="8" t="s">
        <v>1103</v>
      </c>
      <c r="W2453" s="8">
        <v>1987</v>
      </c>
      <c r="X2453" s="8" t="s">
        <v>1104</v>
      </c>
    </row>
    <row r="2454" spans="1:24">
      <c r="A2454" s="8" t="s">
        <v>1127</v>
      </c>
      <c r="C2454" s="8" t="s">
        <v>17</v>
      </c>
      <c r="E2454" s="8" t="s">
        <v>1111</v>
      </c>
      <c r="I2454" s="8">
        <v>8</v>
      </c>
      <c r="J2454" s="20">
        <v>7.25</v>
      </c>
      <c r="K2454" s="8">
        <v>27.43</v>
      </c>
      <c r="U2454" s="8" t="s">
        <v>1142</v>
      </c>
      <c r="V2454" s="8" t="s">
        <v>1103</v>
      </c>
      <c r="W2454" s="8">
        <v>1987</v>
      </c>
      <c r="X2454" s="8" t="s">
        <v>1104</v>
      </c>
    </row>
    <row r="2455" spans="1:24">
      <c r="A2455" s="8" t="s">
        <v>1127</v>
      </c>
      <c r="C2455" s="8" t="s">
        <v>17</v>
      </c>
      <c r="E2455" s="8" t="s">
        <v>1111</v>
      </c>
      <c r="I2455" s="8">
        <v>12</v>
      </c>
      <c r="J2455" s="20">
        <v>5.86</v>
      </c>
      <c r="K2455" s="8">
        <v>29.47</v>
      </c>
      <c r="U2455" s="8" t="s">
        <v>1142</v>
      </c>
      <c r="V2455" s="8" t="s">
        <v>1103</v>
      </c>
      <c r="W2455" s="8">
        <v>1987</v>
      </c>
      <c r="X2455" s="8" t="s">
        <v>1104</v>
      </c>
    </row>
    <row r="2456" spans="1:24">
      <c r="A2456" s="8" t="s">
        <v>1127</v>
      </c>
      <c r="C2456" s="8" t="s">
        <v>17</v>
      </c>
      <c r="E2456" s="8" t="s">
        <v>1111</v>
      </c>
      <c r="I2456" s="8">
        <v>32</v>
      </c>
      <c r="J2456" s="20">
        <v>5.16</v>
      </c>
      <c r="K2456" s="8">
        <v>32.21</v>
      </c>
      <c r="U2456" s="8" t="s">
        <v>1142</v>
      </c>
      <c r="V2456" s="8" t="s">
        <v>1103</v>
      </c>
      <c r="W2456" s="8">
        <v>1987</v>
      </c>
      <c r="X2456" s="8" t="s">
        <v>1104</v>
      </c>
    </row>
    <row r="2457" spans="1:24">
      <c r="A2457" s="8" t="s">
        <v>1129</v>
      </c>
      <c r="C2457" s="8" t="s">
        <v>17</v>
      </c>
      <c r="E2457" s="8" t="s">
        <v>1050</v>
      </c>
      <c r="I2457" s="8">
        <v>0</v>
      </c>
      <c r="J2457" s="20">
        <v>17.5</v>
      </c>
      <c r="K2457" s="8">
        <v>20.99</v>
      </c>
      <c r="U2457" s="8" t="s">
        <v>1142</v>
      </c>
      <c r="V2457" s="8" t="s">
        <v>1103</v>
      </c>
      <c r="W2457" s="8">
        <v>1987</v>
      </c>
      <c r="X2457" s="8" t="s">
        <v>1104</v>
      </c>
    </row>
    <row r="2458" spans="1:24">
      <c r="A2458" s="8" t="s">
        <v>1129</v>
      </c>
      <c r="C2458" s="8" t="s">
        <v>17</v>
      </c>
      <c r="E2458" s="8" t="s">
        <v>1050</v>
      </c>
      <c r="I2458" s="8">
        <v>2</v>
      </c>
      <c r="J2458" s="20">
        <v>17.5</v>
      </c>
      <c r="K2458" s="8">
        <v>20.99</v>
      </c>
      <c r="U2458" s="8" t="s">
        <v>1142</v>
      </c>
      <c r="V2458" s="8" t="s">
        <v>1103</v>
      </c>
      <c r="W2458" s="8">
        <v>1987</v>
      </c>
      <c r="X2458" s="8" t="s">
        <v>1104</v>
      </c>
    </row>
    <row r="2459" spans="1:24">
      <c r="A2459" s="8" t="s">
        <v>1129</v>
      </c>
      <c r="C2459" s="8" t="s">
        <v>17</v>
      </c>
      <c r="E2459" s="8" t="s">
        <v>1050</v>
      </c>
      <c r="I2459" s="8">
        <v>4</v>
      </c>
      <c r="J2459" s="20">
        <v>17.3</v>
      </c>
      <c r="K2459" s="8">
        <v>21.33</v>
      </c>
      <c r="U2459" s="8" t="s">
        <v>1142</v>
      </c>
      <c r="V2459" s="8" t="s">
        <v>1103</v>
      </c>
      <c r="W2459" s="8">
        <v>1987</v>
      </c>
      <c r="X2459" s="8" t="s">
        <v>1104</v>
      </c>
    </row>
    <row r="2460" spans="1:24">
      <c r="A2460" s="8" t="s">
        <v>1129</v>
      </c>
      <c r="C2460" s="8" t="s">
        <v>17</v>
      </c>
      <c r="E2460" s="8" t="s">
        <v>1050</v>
      </c>
      <c r="I2460" s="8">
        <v>6</v>
      </c>
      <c r="J2460" s="20">
        <v>16.8</v>
      </c>
      <c r="K2460" s="8">
        <v>22.2</v>
      </c>
      <c r="U2460" s="8" t="s">
        <v>1142</v>
      </c>
      <c r="V2460" s="8" t="s">
        <v>1103</v>
      </c>
      <c r="W2460" s="8">
        <v>1987</v>
      </c>
      <c r="X2460" s="8" t="s">
        <v>1104</v>
      </c>
    </row>
    <row r="2461" spans="1:24">
      <c r="A2461" s="8" t="s">
        <v>1129</v>
      </c>
      <c r="C2461" s="8" t="s">
        <v>17</v>
      </c>
      <c r="E2461" s="8" t="s">
        <v>1050</v>
      </c>
      <c r="I2461" s="8">
        <v>7</v>
      </c>
      <c r="J2461" s="20">
        <v>15.6</v>
      </c>
      <c r="K2461" s="8">
        <v>23.4</v>
      </c>
      <c r="U2461" s="8" t="s">
        <v>1142</v>
      </c>
      <c r="V2461" s="8" t="s">
        <v>1103</v>
      </c>
      <c r="W2461" s="8">
        <v>1987</v>
      </c>
      <c r="X2461" s="8" t="s">
        <v>1104</v>
      </c>
    </row>
    <row r="2462" spans="1:24">
      <c r="A2462" s="8" t="s">
        <v>1129</v>
      </c>
      <c r="C2462" s="8" t="s">
        <v>17</v>
      </c>
      <c r="E2462" s="8" t="s">
        <v>1050</v>
      </c>
      <c r="I2462" s="8">
        <v>8</v>
      </c>
      <c r="J2462" s="20">
        <v>14.8</v>
      </c>
      <c r="K2462" s="8">
        <v>23.6</v>
      </c>
      <c r="U2462" s="8" t="s">
        <v>1142</v>
      </c>
      <c r="V2462" s="8" t="s">
        <v>1103</v>
      </c>
      <c r="W2462" s="8">
        <v>1987</v>
      </c>
      <c r="X2462" s="8" t="s">
        <v>1104</v>
      </c>
    </row>
    <row r="2463" spans="1:24">
      <c r="A2463" s="8" t="s">
        <v>1129</v>
      </c>
      <c r="C2463" s="8" t="s">
        <v>17</v>
      </c>
      <c r="E2463" s="8" t="s">
        <v>1050</v>
      </c>
      <c r="I2463" s="8">
        <v>9</v>
      </c>
      <c r="J2463" s="20">
        <v>14</v>
      </c>
      <c r="K2463" s="8">
        <v>24.3</v>
      </c>
      <c r="U2463" s="8" t="s">
        <v>1142</v>
      </c>
      <c r="V2463" s="8" t="s">
        <v>1103</v>
      </c>
      <c r="W2463" s="8">
        <v>1987</v>
      </c>
      <c r="X2463" s="8" t="s">
        <v>1104</v>
      </c>
    </row>
    <row r="2464" spans="1:24">
      <c r="A2464" s="8" t="s">
        <v>1129</v>
      </c>
      <c r="C2464" s="8" t="s">
        <v>17</v>
      </c>
      <c r="E2464" s="8" t="s">
        <v>1050</v>
      </c>
      <c r="I2464" s="8">
        <v>10</v>
      </c>
      <c r="J2464" s="20">
        <v>11.4</v>
      </c>
      <c r="K2464" s="8">
        <v>26.6</v>
      </c>
      <c r="U2464" s="8" t="s">
        <v>1142</v>
      </c>
      <c r="V2464" s="8" t="s">
        <v>1103</v>
      </c>
      <c r="W2464" s="8">
        <v>1987</v>
      </c>
      <c r="X2464" s="8" t="s">
        <v>1104</v>
      </c>
    </row>
    <row r="2465" spans="1:24">
      <c r="A2465" s="8" t="s">
        <v>1129</v>
      </c>
      <c r="C2465" s="8" t="s">
        <v>17</v>
      </c>
      <c r="E2465" s="8" t="s">
        <v>1050</v>
      </c>
      <c r="I2465" s="8">
        <v>12</v>
      </c>
      <c r="J2465" s="20">
        <v>8.1999999999999993</v>
      </c>
      <c r="K2465" s="8">
        <v>28.9</v>
      </c>
      <c r="U2465" s="8" t="s">
        <v>1142</v>
      </c>
      <c r="V2465" s="8" t="s">
        <v>1103</v>
      </c>
      <c r="W2465" s="8">
        <v>1987</v>
      </c>
      <c r="X2465" s="8" t="s">
        <v>1104</v>
      </c>
    </row>
    <row r="2466" spans="1:24">
      <c r="A2466" s="8" t="s">
        <v>1129</v>
      </c>
      <c r="C2466" s="8" t="s">
        <v>17</v>
      </c>
      <c r="E2466" s="8" t="s">
        <v>1050</v>
      </c>
      <c r="I2466" s="8">
        <v>32</v>
      </c>
      <c r="J2466" s="20">
        <v>5.9</v>
      </c>
      <c r="K2466" s="8">
        <v>32.299999999999997</v>
      </c>
      <c r="U2466" s="8" t="s">
        <v>1142</v>
      </c>
      <c r="V2466" s="8" t="s">
        <v>1103</v>
      </c>
      <c r="W2466" s="8">
        <v>1987</v>
      </c>
      <c r="X2466" s="8" t="s">
        <v>1104</v>
      </c>
    </row>
    <row r="2467" spans="1:24">
      <c r="A2467" s="8" t="s">
        <v>1130</v>
      </c>
      <c r="C2467" s="8" t="s">
        <v>17</v>
      </c>
      <c r="E2467" s="8" t="s">
        <v>1110</v>
      </c>
      <c r="I2467" s="8">
        <v>0</v>
      </c>
      <c r="J2467" s="20">
        <v>17.8</v>
      </c>
      <c r="K2467" s="8">
        <v>20.22</v>
      </c>
      <c r="U2467" s="8" t="s">
        <v>1142</v>
      </c>
      <c r="V2467" s="8" t="s">
        <v>1103</v>
      </c>
      <c r="W2467" s="8">
        <v>1987</v>
      </c>
      <c r="X2467" s="8" t="s">
        <v>1104</v>
      </c>
    </row>
    <row r="2468" spans="1:24">
      <c r="A2468" s="8" t="s">
        <v>1130</v>
      </c>
      <c r="C2468" s="8" t="s">
        <v>17</v>
      </c>
      <c r="E2468" s="8" t="s">
        <v>1110</v>
      </c>
      <c r="I2468" s="8">
        <v>2</v>
      </c>
      <c r="J2468" s="20">
        <v>17.8</v>
      </c>
      <c r="K2468" s="8">
        <v>20.29</v>
      </c>
      <c r="U2468" s="8" t="s">
        <v>1142</v>
      </c>
      <c r="V2468" s="8" t="s">
        <v>1103</v>
      </c>
      <c r="W2468" s="8">
        <v>1987</v>
      </c>
      <c r="X2468" s="8" t="s">
        <v>1104</v>
      </c>
    </row>
    <row r="2469" spans="1:24">
      <c r="A2469" s="8" t="s">
        <v>1130</v>
      </c>
      <c r="C2469" s="8" t="s">
        <v>17</v>
      </c>
      <c r="E2469" s="8" t="s">
        <v>1110</v>
      </c>
      <c r="I2469" s="8">
        <v>4</v>
      </c>
      <c r="J2469" s="20">
        <v>17.7</v>
      </c>
      <c r="K2469" s="8">
        <v>20.36</v>
      </c>
      <c r="U2469" s="8" t="s">
        <v>1142</v>
      </c>
      <c r="V2469" s="8" t="s">
        <v>1103</v>
      </c>
      <c r="W2469" s="8">
        <v>1987</v>
      </c>
      <c r="X2469" s="8" t="s">
        <v>1104</v>
      </c>
    </row>
    <row r="2470" spans="1:24">
      <c r="A2470" s="8" t="s">
        <v>1130</v>
      </c>
      <c r="C2470" s="8" t="s">
        <v>17</v>
      </c>
      <c r="E2470" s="8" t="s">
        <v>1110</v>
      </c>
      <c r="I2470" s="8">
        <v>5</v>
      </c>
      <c r="J2470" s="20">
        <v>16.3</v>
      </c>
      <c r="K2470" s="8">
        <v>21.08</v>
      </c>
      <c r="U2470" s="8" t="s">
        <v>1142</v>
      </c>
      <c r="V2470" s="8" t="s">
        <v>1103</v>
      </c>
      <c r="W2470" s="8">
        <v>1987</v>
      </c>
      <c r="X2470" s="8" t="s">
        <v>1104</v>
      </c>
    </row>
    <row r="2471" spans="1:24">
      <c r="A2471" s="8" t="s">
        <v>1130</v>
      </c>
      <c r="C2471" s="8" t="s">
        <v>17</v>
      </c>
      <c r="E2471" s="8" t="s">
        <v>1110</v>
      </c>
      <c r="I2471" s="8">
        <v>6</v>
      </c>
      <c r="J2471" s="20">
        <v>15.7</v>
      </c>
      <c r="K2471" s="8">
        <v>23.27</v>
      </c>
      <c r="U2471" s="8" t="s">
        <v>1142</v>
      </c>
      <c r="V2471" s="8" t="s">
        <v>1103</v>
      </c>
      <c r="W2471" s="8">
        <v>1987</v>
      </c>
      <c r="X2471" s="8" t="s">
        <v>1104</v>
      </c>
    </row>
    <row r="2472" spans="1:24">
      <c r="A2472" s="8" t="s">
        <v>1130</v>
      </c>
      <c r="C2472" s="8" t="s">
        <v>17</v>
      </c>
      <c r="E2472" s="8" t="s">
        <v>1110</v>
      </c>
      <c r="I2472" s="8">
        <v>8</v>
      </c>
      <c r="J2472" s="20">
        <v>14.9</v>
      </c>
      <c r="K2472" s="8">
        <v>24.6</v>
      </c>
      <c r="U2472" s="8" t="s">
        <v>1142</v>
      </c>
      <c r="V2472" s="8" t="s">
        <v>1103</v>
      </c>
      <c r="W2472" s="8">
        <v>1987</v>
      </c>
      <c r="X2472" s="8" t="s">
        <v>1104</v>
      </c>
    </row>
    <row r="2473" spans="1:24">
      <c r="A2473" s="8" t="s">
        <v>1130</v>
      </c>
      <c r="C2473" s="8" t="s">
        <v>17</v>
      </c>
      <c r="E2473" s="8" t="s">
        <v>1110</v>
      </c>
      <c r="I2473" s="8">
        <v>10</v>
      </c>
      <c r="J2473" s="20">
        <v>13.5</v>
      </c>
      <c r="K2473" s="8">
        <v>24.88</v>
      </c>
      <c r="U2473" s="8" t="s">
        <v>1142</v>
      </c>
      <c r="V2473" s="8" t="s">
        <v>1103</v>
      </c>
      <c r="W2473" s="8">
        <v>1987</v>
      </c>
      <c r="X2473" s="8" t="s">
        <v>1104</v>
      </c>
    </row>
    <row r="2474" spans="1:24">
      <c r="A2474" s="8" t="s">
        <v>1130</v>
      </c>
      <c r="C2474" s="8" t="s">
        <v>17</v>
      </c>
      <c r="E2474" s="8" t="s">
        <v>1110</v>
      </c>
      <c r="I2474" s="8">
        <v>16</v>
      </c>
      <c r="J2474" s="20">
        <v>6.2</v>
      </c>
      <c r="K2474" s="8">
        <v>29.85</v>
      </c>
      <c r="U2474" s="8" t="s">
        <v>1142</v>
      </c>
      <c r="V2474" s="8" t="s">
        <v>1103</v>
      </c>
      <c r="W2474" s="8">
        <v>1987</v>
      </c>
      <c r="X2474" s="8" t="s">
        <v>1104</v>
      </c>
    </row>
    <row r="2475" spans="1:24">
      <c r="A2475" s="8" t="s">
        <v>1131</v>
      </c>
      <c r="C2475" s="8" t="s">
        <v>17</v>
      </c>
      <c r="E2475" s="8" t="s">
        <v>1111</v>
      </c>
      <c r="I2475" s="8">
        <v>0</v>
      </c>
      <c r="J2475" s="20">
        <v>16.600000000000001</v>
      </c>
      <c r="K2475" s="8">
        <v>21.29</v>
      </c>
      <c r="U2475" s="8" t="s">
        <v>1142</v>
      </c>
      <c r="V2475" s="8" t="s">
        <v>1103</v>
      </c>
      <c r="W2475" s="8">
        <v>1987</v>
      </c>
      <c r="X2475" s="8" t="s">
        <v>1104</v>
      </c>
    </row>
    <row r="2476" spans="1:24">
      <c r="A2476" s="8" t="s">
        <v>1131</v>
      </c>
      <c r="C2476" s="8" t="s">
        <v>17</v>
      </c>
      <c r="E2476" s="8" t="s">
        <v>1111</v>
      </c>
      <c r="I2476" s="8">
        <v>2</v>
      </c>
      <c r="J2476" s="20">
        <v>16.5</v>
      </c>
      <c r="K2476" s="8">
        <v>21.36</v>
      </c>
      <c r="U2476" s="8" t="s">
        <v>1142</v>
      </c>
      <c r="V2476" s="8" t="s">
        <v>1103</v>
      </c>
      <c r="W2476" s="8">
        <v>1987</v>
      </c>
      <c r="X2476" s="8" t="s">
        <v>1104</v>
      </c>
    </row>
    <row r="2477" spans="1:24">
      <c r="A2477" s="8" t="s">
        <v>1131</v>
      </c>
      <c r="C2477" s="8" t="s">
        <v>17</v>
      </c>
      <c r="E2477" s="8" t="s">
        <v>1111</v>
      </c>
      <c r="I2477" s="8">
        <v>4</v>
      </c>
      <c r="J2477" s="20">
        <v>15.7</v>
      </c>
      <c r="K2477" s="8">
        <v>22.21</v>
      </c>
      <c r="U2477" s="8" t="s">
        <v>1142</v>
      </c>
      <c r="V2477" s="8" t="s">
        <v>1103</v>
      </c>
      <c r="W2477" s="8">
        <v>1987</v>
      </c>
      <c r="X2477" s="8" t="s">
        <v>1104</v>
      </c>
    </row>
    <row r="2478" spans="1:24">
      <c r="A2478" s="8" t="s">
        <v>1131</v>
      </c>
      <c r="C2478" s="8" t="s">
        <v>17</v>
      </c>
      <c r="E2478" s="8" t="s">
        <v>1111</v>
      </c>
      <c r="I2478" s="8">
        <v>5</v>
      </c>
      <c r="J2478" s="20">
        <v>15.6</v>
      </c>
      <c r="K2478" s="8">
        <v>22.35</v>
      </c>
      <c r="U2478" s="8" t="s">
        <v>1142</v>
      </c>
      <c r="V2478" s="8" t="s">
        <v>1103</v>
      </c>
      <c r="W2478" s="8">
        <v>1987</v>
      </c>
      <c r="X2478" s="8" t="s">
        <v>1104</v>
      </c>
    </row>
    <row r="2479" spans="1:24">
      <c r="A2479" s="8" t="s">
        <v>1131</v>
      </c>
      <c r="C2479" s="8" t="s">
        <v>17</v>
      </c>
      <c r="E2479" s="8" t="s">
        <v>1111</v>
      </c>
      <c r="I2479" s="8">
        <v>6</v>
      </c>
      <c r="J2479" s="20">
        <v>14.7</v>
      </c>
      <c r="K2479" s="8">
        <v>23.12</v>
      </c>
      <c r="U2479" s="8" t="s">
        <v>1142</v>
      </c>
      <c r="V2479" s="8" t="s">
        <v>1103</v>
      </c>
      <c r="W2479" s="8">
        <v>1987</v>
      </c>
      <c r="X2479" s="8" t="s">
        <v>1104</v>
      </c>
    </row>
    <row r="2480" spans="1:24">
      <c r="A2480" s="8" t="s">
        <v>1131</v>
      </c>
      <c r="C2480" s="8" t="s">
        <v>17</v>
      </c>
      <c r="E2480" s="8" t="s">
        <v>1111</v>
      </c>
      <c r="I2480" s="8">
        <v>7</v>
      </c>
      <c r="J2480" s="20">
        <v>14</v>
      </c>
      <c r="K2480" s="8">
        <v>23.81</v>
      </c>
      <c r="U2480" s="8" t="s">
        <v>1142</v>
      </c>
      <c r="V2480" s="8" t="s">
        <v>1103</v>
      </c>
      <c r="W2480" s="8">
        <v>1987</v>
      </c>
      <c r="X2480" s="8" t="s">
        <v>1104</v>
      </c>
    </row>
    <row r="2481" spans="1:24">
      <c r="A2481" s="8" t="s">
        <v>1131</v>
      </c>
      <c r="C2481" s="8" t="s">
        <v>17</v>
      </c>
      <c r="E2481" s="8" t="s">
        <v>1111</v>
      </c>
      <c r="I2481" s="8">
        <v>8</v>
      </c>
      <c r="J2481" s="20">
        <v>12.8</v>
      </c>
      <c r="K2481" s="8">
        <v>24.43</v>
      </c>
      <c r="U2481" s="8" t="s">
        <v>1142</v>
      </c>
      <c r="V2481" s="8" t="s">
        <v>1103</v>
      </c>
      <c r="W2481" s="8">
        <v>1987</v>
      </c>
      <c r="X2481" s="8" t="s">
        <v>1104</v>
      </c>
    </row>
    <row r="2482" spans="1:24">
      <c r="A2482" s="8" t="s">
        <v>1131</v>
      </c>
      <c r="C2482" s="8" t="s">
        <v>17</v>
      </c>
      <c r="E2482" s="8" t="s">
        <v>1111</v>
      </c>
      <c r="I2482" s="8">
        <v>12</v>
      </c>
      <c r="J2482" s="20">
        <v>6.7</v>
      </c>
      <c r="K2482" s="8">
        <v>28.53</v>
      </c>
      <c r="U2482" s="8" t="s">
        <v>1142</v>
      </c>
      <c r="V2482" s="8" t="s">
        <v>1103</v>
      </c>
      <c r="W2482" s="8">
        <v>1987</v>
      </c>
      <c r="X2482" s="8" t="s">
        <v>1104</v>
      </c>
    </row>
    <row r="2483" spans="1:24">
      <c r="A2483" s="8" t="s">
        <v>1129</v>
      </c>
      <c r="C2483" s="8" t="s">
        <v>17</v>
      </c>
      <c r="E2483" s="8" t="s">
        <v>1118</v>
      </c>
      <c r="I2483" s="8">
        <v>0</v>
      </c>
      <c r="J2483" s="20">
        <v>17</v>
      </c>
      <c r="K2483" s="8">
        <v>24.7</v>
      </c>
      <c r="U2483" s="8" t="s">
        <v>1142</v>
      </c>
      <c r="V2483" s="8" t="s">
        <v>1103</v>
      </c>
      <c r="W2483" s="8">
        <v>1987</v>
      </c>
      <c r="X2483" s="8" t="s">
        <v>1104</v>
      </c>
    </row>
    <row r="2484" spans="1:24">
      <c r="A2484" s="8" t="s">
        <v>1129</v>
      </c>
      <c r="C2484" s="8" t="s">
        <v>17</v>
      </c>
      <c r="E2484" s="8" t="s">
        <v>1118</v>
      </c>
      <c r="I2484" s="8">
        <v>2</v>
      </c>
      <c r="J2484" s="20">
        <v>16.899999999999999</v>
      </c>
      <c r="K2484" s="8">
        <v>24.74</v>
      </c>
      <c r="U2484" s="8" t="s">
        <v>1142</v>
      </c>
      <c r="V2484" s="8" t="s">
        <v>1103</v>
      </c>
      <c r="W2484" s="8">
        <v>1987</v>
      </c>
      <c r="X2484" s="8" t="s">
        <v>1104</v>
      </c>
    </row>
    <row r="2485" spans="1:24">
      <c r="A2485" s="8" t="s">
        <v>1129</v>
      </c>
      <c r="C2485" s="8" t="s">
        <v>17</v>
      </c>
      <c r="E2485" s="8" t="s">
        <v>1118</v>
      </c>
      <c r="I2485" s="8">
        <v>4</v>
      </c>
      <c r="J2485" s="20">
        <v>16.899999999999999</v>
      </c>
      <c r="K2485" s="8">
        <v>24.77</v>
      </c>
      <c r="U2485" s="8" t="s">
        <v>1142</v>
      </c>
      <c r="V2485" s="8" t="s">
        <v>1103</v>
      </c>
      <c r="W2485" s="8">
        <v>1987</v>
      </c>
      <c r="X2485" s="8" t="s">
        <v>1104</v>
      </c>
    </row>
    <row r="2486" spans="1:24">
      <c r="A2486" s="8" t="s">
        <v>1129</v>
      </c>
      <c r="C2486" s="8" t="s">
        <v>17</v>
      </c>
      <c r="E2486" s="8" t="s">
        <v>1118</v>
      </c>
      <c r="I2486" s="8">
        <v>6</v>
      </c>
      <c r="J2486" s="20">
        <v>16.7</v>
      </c>
      <c r="K2486" s="8">
        <v>24.79</v>
      </c>
      <c r="U2486" s="8" t="s">
        <v>1142</v>
      </c>
      <c r="V2486" s="8" t="s">
        <v>1103</v>
      </c>
      <c r="W2486" s="8">
        <v>1987</v>
      </c>
      <c r="X2486" s="8" t="s">
        <v>1104</v>
      </c>
    </row>
    <row r="2487" spans="1:24">
      <c r="A2487" s="8" t="s">
        <v>1129</v>
      </c>
      <c r="C2487" s="8" t="s">
        <v>17</v>
      </c>
      <c r="E2487" s="8" t="s">
        <v>1118</v>
      </c>
      <c r="I2487" s="8">
        <v>12</v>
      </c>
      <c r="J2487" s="20">
        <v>15.1</v>
      </c>
      <c r="K2487" s="8">
        <v>26.32</v>
      </c>
      <c r="U2487" s="8" t="s">
        <v>1142</v>
      </c>
      <c r="V2487" s="8" t="s">
        <v>1103</v>
      </c>
      <c r="W2487" s="8">
        <v>1987</v>
      </c>
      <c r="X2487" s="8" t="s">
        <v>1104</v>
      </c>
    </row>
    <row r="2488" spans="1:24">
      <c r="A2488" s="8" t="s">
        <v>1129</v>
      </c>
      <c r="C2488" s="8" t="s">
        <v>17</v>
      </c>
      <c r="E2488" s="8" t="s">
        <v>1118</v>
      </c>
      <c r="I2488" s="8">
        <v>32</v>
      </c>
      <c r="J2488" s="20">
        <v>9.4</v>
      </c>
      <c r="K2488" s="8">
        <v>30.37</v>
      </c>
      <c r="U2488" s="8" t="s">
        <v>1142</v>
      </c>
      <c r="V2488" s="8" t="s">
        <v>1103</v>
      </c>
      <c r="W2488" s="8">
        <v>1987</v>
      </c>
      <c r="X2488" s="8" t="s">
        <v>1104</v>
      </c>
    </row>
    <row r="2489" spans="1:24">
      <c r="A2489" s="8" t="s">
        <v>1129</v>
      </c>
      <c r="C2489" s="8" t="s">
        <v>17</v>
      </c>
      <c r="E2489" s="8" t="s">
        <v>1120</v>
      </c>
      <c r="I2489" s="8">
        <v>0</v>
      </c>
      <c r="J2489" s="20">
        <v>17.2</v>
      </c>
      <c r="K2489" s="8">
        <v>24.55</v>
      </c>
      <c r="U2489" s="8" t="s">
        <v>1142</v>
      </c>
      <c r="V2489" s="8" t="s">
        <v>1103</v>
      </c>
      <c r="W2489" s="8">
        <v>1987</v>
      </c>
      <c r="X2489" s="8" t="s">
        <v>1104</v>
      </c>
    </row>
    <row r="2490" spans="1:24">
      <c r="A2490" s="8" t="s">
        <v>1129</v>
      </c>
      <c r="C2490" s="8" t="s">
        <v>17</v>
      </c>
      <c r="E2490" s="8" t="s">
        <v>1120</v>
      </c>
      <c r="I2490" s="8">
        <v>2</v>
      </c>
      <c r="J2490" s="20">
        <v>17.100000000000001</v>
      </c>
      <c r="K2490" s="8">
        <v>24.59</v>
      </c>
      <c r="U2490" s="8" t="s">
        <v>1142</v>
      </c>
      <c r="V2490" s="8" t="s">
        <v>1103</v>
      </c>
      <c r="W2490" s="8">
        <v>1987</v>
      </c>
      <c r="X2490" s="8" t="s">
        <v>1104</v>
      </c>
    </row>
    <row r="2491" spans="1:24">
      <c r="A2491" s="8" t="s">
        <v>1129</v>
      </c>
      <c r="C2491" s="8" t="s">
        <v>17</v>
      </c>
      <c r="E2491" s="8" t="s">
        <v>1120</v>
      </c>
      <c r="I2491" s="8">
        <v>4</v>
      </c>
      <c r="J2491" s="20">
        <v>17.100000000000001</v>
      </c>
      <c r="K2491" s="8">
        <v>24.79</v>
      </c>
      <c r="U2491" s="8" t="s">
        <v>1142</v>
      </c>
      <c r="V2491" s="8" t="s">
        <v>1103</v>
      </c>
      <c r="W2491" s="8">
        <v>1987</v>
      </c>
      <c r="X2491" s="8" t="s">
        <v>1104</v>
      </c>
    </row>
    <row r="2492" spans="1:24">
      <c r="A2492" s="8" t="s">
        <v>1129</v>
      </c>
      <c r="C2492" s="8" t="s">
        <v>17</v>
      </c>
      <c r="E2492" s="8" t="s">
        <v>1120</v>
      </c>
      <c r="I2492" s="8">
        <v>6</v>
      </c>
      <c r="J2492" s="20">
        <v>16.899999999999999</v>
      </c>
      <c r="K2492" s="8">
        <v>24.85</v>
      </c>
      <c r="U2492" s="8" t="s">
        <v>1142</v>
      </c>
      <c r="V2492" s="8" t="s">
        <v>1103</v>
      </c>
      <c r="W2492" s="8">
        <v>1987</v>
      </c>
      <c r="X2492" s="8" t="s">
        <v>1104</v>
      </c>
    </row>
    <row r="2493" spans="1:24">
      <c r="A2493" s="8" t="s">
        <v>1129</v>
      </c>
      <c r="C2493" s="8" t="s">
        <v>17</v>
      </c>
      <c r="E2493" s="8" t="s">
        <v>1120</v>
      </c>
      <c r="I2493" s="8">
        <v>12</v>
      </c>
      <c r="J2493" s="20">
        <v>14.2</v>
      </c>
      <c r="K2493" s="8">
        <v>26.25</v>
      </c>
      <c r="U2493" s="8" t="s">
        <v>1142</v>
      </c>
      <c r="V2493" s="8" t="s">
        <v>1103</v>
      </c>
      <c r="W2493" s="8">
        <v>1987</v>
      </c>
      <c r="X2493" s="8" t="s">
        <v>1104</v>
      </c>
    </row>
    <row r="2494" spans="1:24">
      <c r="A2494" s="8" t="s">
        <v>1129</v>
      </c>
      <c r="C2494" s="8" t="s">
        <v>17</v>
      </c>
      <c r="E2494" s="8" t="s">
        <v>1120</v>
      </c>
      <c r="I2494" s="8">
        <v>32</v>
      </c>
      <c r="J2494" s="20">
        <v>10.4</v>
      </c>
      <c r="K2494" s="8">
        <v>30.76</v>
      </c>
      <c r="U2494" s="8" t="s">
        <v>1142</v>
      </c>
      <c r="V2494" s="8" t="s">
        <v>1103</v>
      </c>
      <c r="W2494" s="8">
        <v>1987</v>
      </c>
      <c r="X2494" s="8" t="s">
        <v>1104</v>
      </c>
    </row>
    <row r="2495" spans="1:24">
      <c r="A2495" s="8" t="s">
        <v>1130</v>
      </c>
      <c r="C2495" s="8" t="s">
        <v>17</v>
      </c>
      <c r="E2495" s="8" t="s">
        <v>1121</v>
      </c>
      <c r="I2495" s="8">
        <v>0</v>
      </c>
      <c r="J2495" s="20">
        <v>17.2</v>
      </c>
      <c r="K2495" s="8">
        <v>24.72</v>
      </c>
      <c r="U2495" s="8" t="s">
        <v>1142</v>
      </c>
      <c r="V2495" s="8" t="s">
        <v>1103</v>
      </c>
      <c r="W2495" s="8">
        <v>1987</v>
      </c>
      <c r="X2495" s="8" t="s">
        <v>1104</v>
      </c>
    </row>
    <row r="2496" spans="1:24">
      <c r="A2496" s="8" t="s">
        <v>1130</v>
      </c>
      <c r="C2496" s="8" t="s">
        <v>17</v>
      </c>
      <c r="E2496" s="8" t="s">
        <v>1121</v>
      </c>
      <c r="I2496" s="8">
        <v>4</v>
      </c>
      <c r="J2496" s="20">
        <v>17.100000000000001</v>
      </c>
      <c r="K2496" s="8">
        <v>25.03</v>
      </c>
      <c r="U2496" s="8" t="s">
        <v>1142</v>
      </c>
      <c r="V2496" s="8" t="s">
        <v>1103</v>
      </c>
      <c r="W2496" s="8">
        <v>1987</v>
      </c>
      <c r="X2496" s="8" t="s">
        <v>1104</v>
      </c>
    </row>
    <row r="2497" spans="1:24">
      <c r="A2497" s="8" t="s">
        <v>1130</v>
      </c>
      <c r="C2497" s="8" t="s">
        <v>17</v>
      </c>
      <c r="E2497" s="8" t="s">
        <v>1121</v>
      </c>
      <c r="I2497" s="8">
        <v>6</v>
      </c>
      <c r="J2497" s="20">
        <v>17.100000000000001</v>
      </c>
      <c r="K2497" s="8">
        <v>26.27</v>
      </c>
      <c r="U2497" s="8" t="s">
        <v>1142</v>
      </c>
      <c r="V2497" s="8" t="s">
        <v>1103</v>
      </c>
      <c r="W2497" s="8">
        <v>1987</v>
      </c>
      <c r="X2497" s="8" t="s">
        <v>1104</v>
      </c>
    </row>
    <row r="2498" spans="1:24">
      <c r="A2498" s="8" t="s">
        <v>1130</v>
      </c>
      <c r="C2498" s="8" t="s">
        <v>17</v>
      </c>
      <c r="E2498" s="8" t="s">
        <v>1121</v>
      </c>
      <c r="I2498" s="8">
        <v>10</v>
      </c>
      <c r="J2498" s="20">
        <v>17</v>
      </c>
      <c r="K2498" s="8">
        <v>26.74</v>
      </c>
      <c r="U2498" s="8" t="s">
        <v>1142</v>
      </c>
      <c r="V2498" s="8" t="s">
        <v>1103</v>
      </c>
      <c r="W2498" s="8">
        <v>1987</v>
      </c>
      <c r="X2498" s="8" t="s">
        <v>1104</v>
      </c>
    </row>
    <row r="2499" spans="1:24">
      <c r="A2499" s="8" t="s">
        <v>1130</v>
      </c>
      <c r="C2499" s="8" t="s">
        <v>17</v>
      </c>
      <c r="E2499" s="8" t="s">
        <v>1121</v>
      </c>
      <c r="I2499" s="8">
        <v>18</v>
      </c>
      <c r="J2499" s="20">
        <v>15.8</v>
      </c>
      <c r="K2499" s="8">
        <v>29.32</v>
      </c>
      <c r="U2499" s="8" t="s">
        <v>1142</v>
      </c>
      <c r="V2499" s="8" t="s">
        <v>1103</v>
      </c>
      <c r="W2499" s="8">
        <v>1987</v>
      </c>
      <c r="X2499" s="8" t="s">
        <v>1104</v>
      </c>
    </row>
    <row r="2500" spans="1:24">
      <c r="A2500" s="8" t="s">
        <v>1130</v>
      </c>
      <c r="C2500" s="8" t="s">
        <v>17</v>
      </c>
      <c r="E2500" s="8" t="s">
        <v>1122</v>
      </c>
      <c r="I2500" s="8">
        <v>0</v>
      </c>
      <c r="J2500" s="20">
        <v>17.399999999999999</v>
      </c>
      <c r="K2500" s="8">
        <v>26.18</v>
      </c>
      <c r="U2500" s="8" t="s">
        <v>1142</v>
      </c>
      <c r="V2500" s="8" t="s">
        <v>1103</v>
      </c>
      <c r="W2500" s="8">
        <v>1987</v>
      </c>
      <c r="X2500" s="8" t="s">
        <v>1104</v>
      </c>
    </row>
    <row r="2501" spans="1:24">
      <c r="A2501" s="8" t="s">
        <v>1130</v>
      </c>
      <c r="C2501" s="8" t="s">
        <v>17</v>
      </c>
      <c r="E2501" s="8" t="s">
        <v>1122</v>
      </c>
      <c r="I2501" s="8">
        <v>4</v>
      </c>
      <c r="J2501" s="20">
        <v>17.3</v>
      </c>
      <c r="K2501" s="8">
        <v>26.66</v>
      </c>
      <c r="U2501" s="8" t="s">
        <v>1142</v>
      </c>
      <c r="V2501" s="8" t="s">
        <v>1103</v>
      </c>
      <c r="W2501" s="8">
        <v>1987</v>
      </c>
      <c r="X2501" s="8" t="s">
        <v>1104</v>
      </c>
    </row>
    <row r="2502" spans="1:24">
      <c r="A2502" s="8" t="s">
        <v>1130</v>
      </c>
      <c r="C2502" s="8" t="s">
        <v>17</v>
      </c>
      <c r="E2502" s="8" t="s">
        <v>1122</v>
      </c>
      <c r="I2502" s="8">
        <v>6</v>
      </c>
      <c r="J2502" s="20">
        <v>17.2</v>
      </c>
      <c r="K2502" s="8">
        <v>26.95</v>
      </c>
      <c r="U2502" s="8" t="s">
        <v>1142</v>
      </c>
      <c r="V2502" s="8" t="s">
        <v>1103</v>
      </c>
      <c r="W2502" s="8">
        <v>1987</v>
      </c>
      <c r="X2502" s="8" t="s">
        <v>1104</v>
      </c>
    </row>
    <row r="2503" spans="1:24">
      <c r="A2503" s="8" t="s">
        <v>1130</v>
      </c>
      <c r="C2503" s="8" t="s">
        <v>17</v>
      </c>
      <c r="E2503" s="8" t="s">
        <v>1122</v>
      </c>
      <c r="I2503" s="8">
        <v>10</v>
      </c>
      <c r="J2503" s="20">
        <v>17.2</v>
      </c>
      <c r="K2503" s="8">
        <v>27.14</v>
      </c>
      <c r="U2503" s="8" t="s">
        <v>1142</v>
      </c>
      <c r="V2503" s="8" t="s">
        <v>1103</v>
      </c>
      <c r="W2503" s="8">
        <v>1987</v>
      </c>
      <c r="X2503" s="8" t="s">
        <v>1104</v>
      </c>
    </row>
    <row r="2504" spans="1:24">
      <c r="A2504" s="8" t="s">
        <v>1130</v>
      </c>
      <c r="C2504" s="8" t="s">
        <v>17</v>
      </c>
      <c r="E2504" s="8" t="s">
        <v>1122</v>
      </c>
      <c r="I2504" s="8">
        <v>18</v>
      </c>
      <c r="J2504" s="20">
        <v>16.399999999999999</v>
      </c>
      <c r="K2504" s="8">
        <v>28.76</v>
      </c>
      <c r="U2504" s="8" t="s">
        <v>1142</v>
      </c>
      <c r="V2504" s="8" t="s">
        <v>1103</v>
      </c>
      <c r="W2504" s="8">
        <v>1987</v>
      </c>
      <c r="X2504" s="8" t="s">
        <v>1104</v>
      </c>
    </row>
    <row r="2505" spans="1:24">
      <c r="A2505" s="8" t="s">
        <v>1132</v>
      </c>
      <c r="C2505" s="8" t="s">
        <v>17</v>
      </c>
      <c r="E2505" s="8" t="s">
        <v>1050</v>
      </c>
      <c r="I2505" s="8">
        <v>0</v>
      </c>
      <c r="J2505" s="20">
        <v>15.18</v>
      </c>
      <c r="K2505" s="8">
        <v>23.19</v>
      </c>
      <c r="U2505" s="8" t="s">
        <v>1142</v>
      </c>
      <c r="V2505" s="8" t="s">
        <v>1103</v>
      </c>
      <c r="W2505" s="8">
        <v>1987</v>
      </c>
      <c r="X2505" s="8" t="s">
        <v>1104</v>
      </c>
    </row>
    <row r="2506" spans="1:24">
      <c r="A2506" s="8" t="s">
        <v>1132</v>
      </c>
      <c r="C2506" s="8" t="s">
        <v>17</v>
      </c>
      <c r="E2506" s="8" t="s">
        <v>1050</v>
      </c>
      <c r="I2506" s="8">
        <v>2</v>
      </c>
      <c r="J2506" s="20">
        <v>15.12</v>
      </c>
      <c r="K2506" s="8">
        <v>23.3</v>
      </c>
      <c r="U2506" s="8" t="s">
        <v>1142</v>
      </c>
      <c r="V2506" s="8" t="s">
        <v>1103</v>
      </c>
      <c r="W2506" s="8">
        <v>1987</v>
      </c>
      <c r="X2506" s="8" t="s">
        <v>1104</v>
      </c>
    </row>
    <row r="2507" spans="1:24">
      <c r="A2507" s="8" t="s">
        <v>1132</v>
      </c>
      <c r="C2507" s="8" t="s">
        <v>17</v>
      </c>
      <c r="E2507" s="8" t="s">
        <v>1050</v>
      </c>
      <c r="I2507" s="8">
        <v>4</v>
      </c>
      <c r="J2507" s="20">
        <v>15.37</v>
      </c>
      <c r="K2507" s="8">
        <v>23.59</v>
      </c>
      <c r="U2507" s="8" t="s">
        <v>1142</v>
      </c>
      <c r="V2507" s="8" t="s">
        <v>1103</v>
      </c>
      <c r="W2507" s="8">
        <v>1987</v>
      </c>
      <c r="X2507" s="8" t="s">
        <v>1104</v>
      </c>
    </row>
    <row r="2508" spans="1:24">
      <c r="A2508" s="8" t="s">
        <v>1132</v>
      </c>
      <c r="C2508" s="8" t="s">
        <v>17</v>
      </c>
      <c r="E2508" s="8" t="s">
        <v>1050</v>
      </c>
      <c r="I2508" s="8">
        <v>5</v>
      </c>
      <c r="J2508" s="20">
        <v>15.33</v>
      </c>
      <c r="K2508" s="8">
        <v>24.58</v>
      </c>
      <c r="U2508" s="8" t="s">
        <v>1142</v>
      </c>
      <c r="V2508" s="8" t="s">
        <v>1103</v>
      </c>
      <c r="W2508" s="8">
        <v>1987</v>
      </c>
      <c r="X2508" s="8" t="s">
        <v>1104</v>
      </c>
    </row>
    <row r="2509" spans="1:24">
      <c r="A2509" s="8" t="s">
        <v>1132</v>
      </c>
      <c r="C2509" s="8" t="s">
        <v>17</v>
      </c>
      <c r="E2509" s="8" t="s">
        <v>1050</v>
      </c>
      <c r="I2509" s="8">
        <v>6</v>
      </c>
      <c r="J2509" s="20">
        <v>14.69</v>
      </c>
      <c r="K2509" s="8">
        <v>25.32</v>
      </c>
      <c r="U2509" s="8" t="s">
        <v>1142</v>
      </c>
      <c r="V2509" s="8" t="s">
        <v>1103</v>
      </c>
      <c r="W2509" s="8">
        <v>1987</v>
      </c>
      <c r="X2509" s="8" t="s">
        <v>1104</v>
      </c>
    </row>
    <row r="2510" spans="1:24">
      <c r="A2510" s="8" t="s">
        <v>1132</v>
      </c>
      <c r="C2510" s="8" t="s">
        <v>17</v>
      </c>
      <c r="E2510" s="8" t="s">
        <v>1050</v>
      </c>
      <c r="I2510" s="8">
        <v>8</v>
      </c>
      <c r="J2510" s="20">
        <v>13.52</v>
      </c>
      <c r="K2510" s="8">
        <v>26.31</v>
      </c>
      <c r="U2510" s="8" t="s">
        <v>1142</v>
      </c>
      <c r="V2510" s="8" t="s">
        <v>1103</v>
      </c>
      <c r="W2510" s="8">
        <v>1987</v>
      </c>
      <c r="X2510" s="8" t="s">
        <v>1104</v>
      </c>
    </row>
    <row r="2511" spans="1:24">
      <c r="A2511" s="8" t="s">
        <v>1132</v>
      </c>
      <c r="C2511" s="8" t="s">
        <v>17</v>
      </c>
      <c r="E2511" s="8" t="s">
        <v>1050</v>
      </c>
      <c r="I2511" s="8">
        <v>12</v>
      </c>
      <c r="J2511" s="20">
        <v>11.33</v>
      </c>
      <c r="K2511" s="8">
        <v>28.49</v>
      </c>
      <c r="U2511" s="8" t="s">
        <v>1142</v>
      </c>
      <c r="V2511" s="8" t="s">
        <v>1103</v>
      </c>
      <c r="W2511" s="8">
        <v>1987</v>
      </c>
      <c r="X2511" s="8" t="s">
        <v>1104</v>
      </c>
    </row>
    <row r="2512" spans="1:24">
      <c r="A2512" s="8" t="s">
        <v>1132</v>
      </c>
      <c r="C2512" s="8" t="s">
        <v>17</v>
      </c>
      <c r="E2512" s="8" t="s">
        <v>1050</v>
      </c>
      <c r="I2512" s="8">
        <v>32</v>
      </c>
      <c r="J2512" s="20">
        <v>6.05</v>
      </c>
      <c r="K2512" s="8">
        <v>31.96</v>
      </c>
      <c r="U2512" s="8" t="s">
        <v>1142</v>
      </c>
      <c r="V2512" s="8" t="s">
        <v>1103</v>
      </c>
      <c r="W2512" s="8">
        <v>1987</v>
      </c>
      <c r="X2512" s="8" t="s">
        <v>1104</v>
      </c>
    </row>
    <row r="2513" spans="1:24">
      <c r="A2513" s="8" t="s">
        <v>1133</v>
      </c>
      <c r="C2513" s="8" t="s">
        <v>17</v>
      </c>
      <c r="E2513" s="8" t="s">
        <v>1110</v>
      </c>
      <c r="I2513" s="8">
        <v>0</v>
      </c>
      <c r="J2513" s="20">
        <v>14.5</v>
      </c>
      <c r="K2513" s="8">
        <v>23.73</v>
      </c>
      <c r="U2513" s="8" t="s">
        <v>1142</v>
      </c>
      <c r="V2513" s="8" t="s">
        <v>1103</v>
      </c>
      <c r="W2513" s="8">
        <v>1987</v>
      </c>
      <c r="X2513" s="8" t="s">
        <v>1104</v>
      </c>
    </row>
    <row r="2514" spans="1:24">
      <c r="A2514" s="8" t="s">
        <v>1133</v>
      </c>
      <c r="C2514" s="8" t="s">
        <v>17</v>
      </c>
      <c r="E2514" s="8" t="s">
        <v>1110</v>
      </c>
      <c r="I2514" s="8">
        <v>2</v>
      </c>
      <c r="J2514" s="20">
        <v>14.48</v>
      </c>
      <c r="K2514" s="8">
        <v>23.73</v>
      </c>
      <c r="U2514" s="8" t="s">
        <v>1142</v>
      </c>
      <c r="V2514" s="8" t="s">
        <v>1103</v>
      </c>
      <c r="W2514" s="8">
        <v>1987</v>
      </c>
      <c r="X2514" s="8" t="s">
        <v>1104</v>
      </c>
    </row>
    <row r="2515" spans="1:24">
      <c r="A2515" s="8" t="s">
        <v>1133</v>
      </c>
      <c r="C2515" s="8" t="s">
        <v>17</v>
      </c>
      <c r="E2515" s="8" t="s">
        <v>1110</v>
      </c>
      <c r="I2515" s="8">
        <v>3</v>
      </c>
      <c r="J2515" s="20">
        <v>14.44</v>
      </c>
      <c r="K2515" s="8">
        <v>23.75</v>
      </c>
      <c r="U2515" s="8" t="s">
        <v>1142</v>
      </c>
      <c r="V2515" s="8" t="s">
        <v>1103</v>
      </c>
      <c r="W2515" s="8">
        <v>1987</v>
      </c>
      <c r="X2515" s="8" t="s">
        <v>1104</v>
      </c>
    </row>
    <row r="2516" spans="1:24">
      <c r="A2516" s="8" t="s">
        <v>1133</v>
      </c>
      <c r="C2516" s="8" t="s">
        <v>17</v>
      </c>
      <c r="E2516" s="8" t="s">
        <v>1110</v>
      </c>
      <c r="I2516" s="8">
        <v>4</v>
      </c>
      <c r="J2516" s="20">
        <v>14.44</v>
      </c>
      <c r="K2516" s="8">
        <v>23.83</v>
      </c>
      <c r="U2516" s="8" t="s">
        <v>1142</v>
      </c>
      <c r="V2516" s="8" t="s">
        <v>1103</v>
      </c>
      <c r="W2516" s="8">
        <v>1987</v>
      </c>
      <c r="X2516" s="8" t="s">
        <v>1104</v>
      </c>
    </row>
    <row r="2517" spans="1:24">
      <c r="A2517" s="8" t="s">
        <v>1133</v>
      </c>
      <c r="C2517" s="8" t="s">
        <v>17</v>
      </c>
      <c r="E2517" s="8" t="s">
        <v>1110</v>
      </c>
      <c r="I2517" s="8">
        <v>5</v>
      </c>
      <c r="J2517" s="20">
        <v>13.33</v>
      </c>
      <c r="K2517" s="8">
        <v>26.2</v>
      </c>
      <c r="U2517" s="8" t="s">
        <v>1142</v>
      </c>
      <c r="V2517" s="8" t="s">
        <v>1103</v>
      </c>
      <c r="W2517" s="8">
        <v>1987</v>
      </c>
      <c r="X2517" s="8" t="s">
        <v>1104</v>
      </c>
    </row>
    <row r="2518" spans="1:24">
      <c r="A2518" s="8" t="s">
        <v>1133</v>
      </c>
      <c r="C2518" s="8" t="s">
        <v>17</v>
      </c>
      <c r="E2518" s="8" t="s">
        <v>1110</v>
      </c>
      <c r="I2518" s="8">
        <v>6</v>
      </c>
      <c r="J2518" s="20">
        <v>11.59</v>
      </c>
      <c r="K2518" s="8">
        <v>26.98</v>
      </c>
      <c r="U2518" s="8" t="s">
        <v>1142</v>
      </c>
      <c r="V2518" s="8" t="s">
        <v>1103</v>
      </c>
      <c r="W2518" s="8">
        <v>1987</v>
      </c>
      <c r="X2518" s="8" t="s">
        <v>1104</v>
      </c>
    </row>
    <row r="2519" spans="1:24">
      <c r="A2519" s="8" t="s">
        <v>1133</v>
      </c>
      <c r="C2519" s="8" t="s">
        <v>17</v>
      </c>
      <c r="E2519" s="8" t="s">
        <v>1110</v>
      </c>
      <c r="I2519" s="8">
        <v>8</v>
      </c>
      <c r="J2519" s="20">
        <v>10.88</v>
      </c>
      <c r="K2519" s="8">
        <v>27.41</v>
      </c>
      <c r="U2519" s="8" t="s">
        <v>1142</v>
      </c>
      <c r="V2519" s="8" t="s">
        <v>1103</v>
      </c>
      <c r="W2519" s="8">
        <v>1987</v>
      </c>
      <c r="X2519" s="8" t="s">
        <v>1104</v>
      </c>
    </row>
    <row r="2520" spans="1:24">
      <c r="A2520" s="8" t="s">
        <v>1133</v>
      </c>
      <c r="C2520" s="8" t="s">
        <v>17</v>
      </c>
      <c r="E2520" s="8" t="s">
        <v>1110</v>
      </c>
      <c r="I2520" s="8">
        <v>12</v>
      </c>
      <c r="J2520" s="20">
        <v>8.7899999999999991</v>
      </c>
      <c r="K2520" s="8">
        <v>29.18</v>
      </c>
      <c r="U2520" s="8" t="s">
        <v>1142</v>
      </c>
      <c r="V2520" s="8" t="s">
        <v>1103</v>
      </c>
      <c r="W2520" s="8">
        <v>1987</v>
      </c>
      <c r="X2520" s="8" t="s">
        <v>1104</v>
      </c>
    </row>
    <row r="2521" spans="1:24">
      <c r="A2521" s="8" t="s">
        <v>1132</v>
      </c>
      <c r="C2521" s="8" t="s">
        <v>17</v>
      </c>
      <c r="E2521" s="8" t="s">
        <v>1111</v>
      </c>
      <c r="I2521" s="8">
        <v>0</v>
      </c>
      <c r="J2521" s="20">
        <v>15.83</v>
      </c>
      <c r="K2521" s="8">
        <v>22.52</v>
      </c>
      <c r="U2521" s="8" t="s">
        <v>1142</v>
      </c>
      <c r="V2521" s="8" t="s">
        <v>1103</v>
      </c>
      <c r="W2521" s="8">
        <v>1987</v>
      </c>
      <c r="X2521" s="8" t="s">
        <v>1104</v>
      </c>
    </row>
    <row r="2522" spans="1:24">
      <c r="A2522" s="8" t="s">
        <v>1132</v>
      </c>
      <c r="C2522" s="8" t="s">
        <v>17</v>
      </c>
      <c r="E2522" s="8" t="s">
        <v>1111</v>
      </c>
      <c r="I2522" s="8">
        <v>2</v>
      </c>
      <c r="J2522" s="20">
        <v>15.49</v>
      </c>
      <c r="K2522" s="8">
        <v>22.55</v>
      </c>
      <c r="U2522" s="8" t="s">
        <v>1142</v>
      </c>
      <c r="V2522" s="8" t="s">
        <v>1103</v>
      </c>
      <c r="W2522" s="8">
        <v>1987</v>
      </c>
      <c r="X2522" s="8" t="s">
        <v>1104</v>
      </c>
    </row>
    <row r="2523" spans="1:24">
      <c r="A2523" s="8" t="s">
        <v>1132</v>
      </c>
      <c r="C2523" s="8" t="s">
        <v>17</v>
      </c>
      <c r="E2523" s="8" t="s">
        <v>1111</v>
      </c>
      <c r="I2523" s="8">
        <v>3</v>
      </c>
      <c r="J2523" s="20">
        <v>15.09</v>
      </c>
      <c r="K2523" s="8">
        <v>23.88</v>
      </c>
      <c r="U2523" s="8" t="s">
        <v>1142</v>
      </c>
      <c r="V2523" s="8" t="s">
        <v>1103</v>
      </c>
      <c r="W2523" s="8">
        <v>1987</v>
      </c>
      <c r="X2523" s="8" t="s">
        <v>1104</v>
      </c>
    </row>
    <row r="2524" spans="1:24">
      <c r="A2524" s="8" t="s">
        <v>1132</v>
      </c>
      <c r="C2524" s="8" t="s">
        <v>17</v>
      </c>
      <c r="E2524" s="8" t="s">
        <v>1111</v>
      </c>
      <c r="I2524" s="8">
        <v>4</v>
      </c>
      <c r="J2524" s="20">
        <v>14.13</v>
      </c>
      <c r="K2524" s="8">
        <v>25.08</v>
      </c>
      <c r="U2524" s="8" t="s">
        <v>1142</v>
      </c>
      <c r="V2524" s="8" t="s">
        <v>1103</v>
      </c>
      <c r="W2524" s="8">
        <v>1987</v>
      </c>
      <c r="X2524" s="8" t="s">
        <v>1104</v>
      </c>
    </row>
    <row r="2525" spans="1:24">
      <c r="A2525" s="8" t="s">
        <v>1132</v>
      </c>
      <c r="C2525" s="8" t="s">
        <v>17</v>
      </c>
      <c r="E2525" s="8" t="s">
        <v>1111</v>
      </c>
      <c r="I2525" s="8">
        <v>5</v>
      </c>
      <c r="J2525" s="20">
        <v>13.87</v>
      </c>
      <c r="K2525" s="8">
        <v>25.33</v>
      </c>
      <c r="U2525" s="8" t="s">
        <v>1142</v>
      </c>
      <c r="V2525" s="8" t="s">
        <v>1103</v>
      </c>
      <c r="W2525" s="8">
        <v>1987</v>
      </c>
      <c r="X2525" s="8" t="s">
        <v>1104</v>
      </c>
    </row>
    <row r="2526" spans="1:24">
      <c r="A2526" s="8" t="s">
        <v>1132</v>
      </c>
      <c r="C2526" s="8" t="s">
        <v>17</v>
      </c>
      <c r="E2526" s="8" t="s">
        <v>1111</v>
      </c>
      <c r="I2526" s="8">
        <v>6</v>
      </c>
      <c r="J2526" s="20">
        <v>13.5</v>
      </c>
      <c r="K2526" s="8">
        <v>25.49</v>
      </c>
      <c r="U2526" s="8" t="s">
        <v>1142</v>
      </c>
      <c r="V2526" s="8" t="s">
        <v>1103</v>
      </c>
      <c r="W2526" s="8">
        <v>1987</v>
      </c>
      <c r="X2526" s="8" t="s">
        <v>1104</v>
      </c>
    </row>
    <row r="2527" spans="1:24">
      <c r="A2527" s="8" t="s">
        <v>1132</v>
      </c>
      <c r="C2527" s="8" t="s">
        <v>17</v>
      </c>
      <c r="E2527" s="8" t="s">
        <v>1111</v>
      </c>
      <c r="I2527" s="8">
        <v>7</v>
      </c>
      <c r="J2527" s="20">
        <v>13.33</v>
      </c>
      <c r="K2527" s="8">
        <v>25.62</v>
      </c>
      <c r="U2527" s="8" t="s">
        <v>1142</v>
      </c>
      <c r="V2527" s="8" t="s">
        <v>1103</v>
      </c>
      <c r="W2527" s="8">
        <v>1987</v>
      </c>
      <c r="X2527" s="8" t="s">
        <v>1104</v>
      </c>
    </row>
    <row r="2528" spans="1:24">
      <c r="A2528" s="8" t="s">
        <v>1132</v>
      </c>
      <c r="C2528" s="8" t="s">
        <v>17</v>
      </c>
      <c r="E2528" s="8" t="s">
        <v>1111</v>
      </c>
      <c r="I2528" s="8">
        <v>8</v>
      </c>
      <c r="J2528" s="20">
        <v>12.37</v>
      </c>
      <c r="K2528" s="8">
        <v>25.91</v>
      </c>
      <c r="U2528" s="8" t="s">
        <v>1142</v>
      </c>
      <c r="V2528" s="8" t="s">
        <v>1103</v>
      </c>
      <c r="W2528" s="8">
        <v>1987</v>
      </c>
      <c r="X2528" s="8" t="s">
        <v>1104</v>
      </c>
    </row>
    <row r="2529" spans="1:24">
      <c r="A2529" s="8" t="s">
        <v>1132</v>
      </c>
      <c r="C2529" s="8" t="s">
        <v>17</v>
      </c>
      <c r="E2529" s="8" t="s">
        <v>1111</v>
      </c>
      <c r="I2529" s="8">
        <v>12</v>
      </c>
      <c r="J2529" s="20">
        <v>8.2200000000000006</v>
      </c>
      <c r="K2529" s="8">
        <v>28.24</v>
      </c>
      <c r="U2529" s="8" t="s">
        <v>1142</v>
      </c>
      <c r="V2529" s="8" t="s">
        <v>1103</v>
      </c>
      <c r="W2529" s="8">
        <v>1987</v>
      </c>
      <c r="X2529" s="8" t="s">
        <v>1104</v>
      </c>
    </row>
    <row r="2530" spans="1:24">
      <c r="A2530" s="8" t="s">
        <v>1134</v>
      </c>
      <c r="C2530" s="8" t="s">
        <v>17</v>
      </c>
      <c r="E2530" s="8" t="s">
        <v>1050</v>
      </c>
      <c r="I2530" s="8">
        <v>0</v>
      </c>
      <c r="J2530" s="20">
        <v>12</v>
      </c>
      <c r="K2530" s="8">
        <v>24.79</v>
      </c>
      <c r="U2530" s="8" t="s">
        <v>1142</v>
      </c>
      <c r="V2530" s="8" t="s">
        <v>1103</v>
      </c>
      <c r="W2530" s="8">
        <v>1987</v>
      </c>
      <c r="X2530" s="8" t="s">
        <v>1104</v>
      </c>
    </row>
    <row r="2531" spans="1:24">
      <c r="A2531" s="8" t="s">
        <v>1134</v>
      </c>
      <c r="C2531" s="8" t="s">
        <v>17</v>
      </c>
      <c r="E2531" s="8" t="s">
        <v>1050</v>
      </c>
      <c r="I2531" s="8">
        <v>2</v>
      </c>
      <c r="J2531" s="20">
        <v>11.9</v>
      </c>
      <c r="K2531" s="8">
        <v>24.8</v>
      </c>
      <c r="U2531" s="8" t="s">
        <v>1142</v>
      </c>
      <c r="V2531" s="8" t="s">
        <v>1103</v>
      </c>
      <c r="W2531" s="8">
        <v>1987</v>
      </c>
      <c r="X2531" s="8" t="s">
        <v>1104</v>
      </c>
    </row>
    <row r="2532" spans="1:24">
      <c r="A2532" s="8" t="s">
        <v>1134</v>
      </c>
      <c r="C2532" s="8" t="s">
        <v>17</v>
      </c>
      <c r="E2532" s="8" t="s">
        <v>1050</v>
      </c>
      <c r="I2532" s="8">
        <v>4</v>
      </c>
      <c r="J2532" s="20">
        <v>12.3</v>
      </c>
      <c r="K2532" s="8">
        <v>25.12</v>
      </c>
      <c r="U2532" s="8" t="s">
        <v>1142</v>
      </c>
      <c r="V2532" s="8" t="s">
        <v>1103</v>
      </c>
      <c r="W2532" s="8">
        <v>1987</v>
      </c>
      <c r="X2532" s="8" t="s">
        <v>1104</v>
      </c>
    </row>
    <row r="2533" spans="1:24">
      <c r="A2533" s="8" t="s">
        <v>1134</v>
      </c>
      <c r="C2533" s="8" t="s">
        <v>17</v>
      </c>
      <c r="E2533" s="8" t="s">
        <v>1050</v>
      </c>
      <c r="I2533" s="8">
        <v>6</v>
      </c>
      <c r="J2533" s="20">
        <v>12.3</v>
      </c>
      <c r="K2533" s="8">
        <v>26.82</v>
      </c>
      <c r="U2533" s="8" t="s">
        <v>1142</v>
      </c>
      <c r="V2533" s="8" t="s">
        <v>1103</v>
      </c>
      <c r="W2533" s="8">
        <v>1987</v>
      </c>
      <c r="X2533" s="8" t="s">
        <v>1104</v>
      </c>
    </row>
    <row r="2534" spans="1:24">
      <c r="A2534" s="8" t="s">
        <v>1134</v>
      </c>
      <c r="C2534" s="8" t="s">
        <v>17</v>
      </c>
      <c r="E2534" s="8" t="s">
        <v>1050</v>
      </c>
      <c r="I2534" s="8">
        <v>8</v>
      </c>
      <c r="J2534" s="20">
        <v>11.3</v>
      </c>
      <c r="K2534" s="8">
        <v>28.07</v>
      </c>
      <c r="U2534" s="8" t="s">
        <v>1142</v>
      </c>
      <c r="V2534" s="8" t="s">
        <v>1103</v>
      </c>
      <c r="W2534" s="8">
        <v>1987</v>
      </c>
      <c r="X2534" s="8" t="s">
        <v>1104</v>
      </c>
    </row>
    <row r="2535" spans="1:24">
      <c r="A2535" s="8" t="s">
        <v>1134</v>
      </c>
      <c r="C2535" s="8" t="s">
        <v>17</v>
      </c>
      <c r="E2535" s="8" t="s">
        <v>1050</v>
      </c>
      <c r="I2535" s="8">
        <v>12</v>
      </c>
      <c r="J2535" s="20">
        <v>10.4</v>
      </c>
      <c r="K2535" s="8">
        <v>30.51</v>
      </c>
      <c r="U2535" s="8" t="s">
        <v>1142</v>
      </c>
      <c r="V2535" s="8" t="s">
        <v>1103</v>
      </c>
      <c r="W2535" s="8">
        <v>1987</v>
      </c>
      <c r="X2535" s="8" t="s">
        <v>1104</v>
      </c>
    </row>
    <row r="2536" spans="1:24">
      <c r="A2536" s="8" t="s">
        <v>1134</v>
      </c>
      <c r="C2536" s="8" t="s">
        <v>17</v>
      </c>
      <c r="E2536" s="8" t="s">
        <v>1050</v>
      </c>
      <c r="I2536" s="8">
        <v>16</v>
      </c>
      <c r="J2536" s="20">
        <v>10</v>
      </c>
      <c r="K2536" s="8">
        <v>30.94</v>
      </c>
      <c r="U2536" s="8" t="s">
        <v>1142</v>
      </c>
      <c r="V2536" s="8" t="s">
        <v>1103</v>
      </c>
      <c r="W2536" s="8">
        <v>1987</v>
      </c>
      <c r="X2536" s="8" t="s">
        <v>1104</v>
      </c>
    </row>
    <row r="2537" spans="1:24">
      <c r="A2537" s="8" t="s">
        <v>1134</v>
      </c>
      <c r="C2537" s="8" t="s">
        <v>17</v>
      </c>
      <c r="E2537" s="8" t="s">
        <v>1050</v>
      </c>
      <c r="I2537" s="8">
        <v>32</v>
      </c>
      <c r="J2537" s="20">
        <v>6.5</v>
      </c>
      <c r="K2537" s="8">
        <v>31.77</v>
      </c>
      <c r="U2537" s="8" t="s">
        <v>1142</v>
      </c>
      <c r="V2537" s="8" t="s">
        <v>1103</v>
      </c>
      <c r="W2537" s="8">
        <v>1987</v>
      </c>
      <c r="X2537" s="8" t="s">
        <v>1104</v>
      </c>
    </row>
    <row r="2538" spans="1:24">
      <c r="A2538" s="8" t="s">
        <v>1135</v>
      </c>
      <c r="C2538" s="8" t="s">
        <v>17</v>
      </c>
      <c r="E2538" s="8" t="s">
        <v>1110</v>
      </c>
      <c r="I2538" s="8">
        <v>0</v>
      </c>
      <c r="J2538" s="20">
        <v>11.5</v>
      </c>
      <c r="K2538" s="8">
        <v>24.47</v>
      </c>
      <c r="U2538" s="8" t="s">
        <v>1142</v>
      </c>
      <c r="V2538" s="8" t="s">
        <v>1103</v>
      </c>
      <c r="W2538" s="8">
        <v>1987</v>
      </c>
      <c r="X2538" s="8" t="s">
        <v>1104</v>
      </c>
    </row>
    <row r="2539" spans="1:24">
      <c r="A2539" s="8" t="s">
        <v>1135</v>
      </c>
      <c r="C2539" s="8" t="s">
        <v>17</v>
      </c>
      <c r="E2539" s="8" t="s">
        <v>1110</v>
      </c>
      <c r="I2539" s="8">
        <v>2</v>
      </c>
      <c r="J2539" s="20">
        <v>11.6</v>
      </c>
      <c r="K2539" s="8">
        <v>24.49</v>
      </c>
      <c r="U2539" s="8" t="s">
        <v>1142</v>
      </c>
      <c r="V2539" s="8" t="s">
        <v>1103</v>
      </c>
      <c r="W2539" s="8">
        <v>1987</v>
      </c>
      <c r="X2539" s="8" t="s">
        <v>1104</v>
      </c>
    </row>
    <row r="2540" spans="1:24">
      <c r="A2540" s="8" t="s">
        <v>1135</v>
      </c>
      <c r="C2540" s="8" t="s">
        <v>17</v>
      </c>
      <c r="E2540" s="8" t="s">
        <v>1110</v>
      </c>
      <c r="I2540" s="8">
        <v>4</v>
      </c>
      <c r="J2540" s="20">
        <v>11.8</v>
      </c>
      <c r="K2540" s="8">
        <v>24.77</v>
      </c>
      <c r="U2540" s="8" t="s">
        <v>1142</v>
      </c>
      <c r="V2540" s="8" t="s">
        <v>1103</v>
      </c>
      <c r="W2540" s="8">
        <v>1987</v>
      </c>
      <c r="X2540" s="8" t="s">
        <v>1104</v>
      </c>
    </row>
    <row r="2541" spans="1:24">
      <c r="A2541" s="8" t="s">
        <v>1135</v>
      </c>
      <c r="C2541" s="8" t="s">
        <v>17</v>
      </c>
      <c r="E2541" s="8" t="s">
        <v>1110</v>
      </c>
      <c r="I2541" s="8">
        <v>5</v>
      </c>
      <c r="J2541" s="20">
        <v>11.7</v>
      </c>
      <c r="K2541" s="8">
        <v>25.65</v>
      </c>
      <c r="U2541" s="8" t="s">
        <v>1142</v>
      </c>
      <c r="V2541" s="8" t="s">
        <v>1103</v>
      </c>
      <c r="W2541" s="8">
        <v>1987</v>
      </c>
      <c r="X2541" s="8" t="s">
        <v>1104</v>
      </c>
    </row>
    <row r="2542" spans="1:24">
      <c r="A2542" s="8" t="s">
        <v>1135</v>
      </c>
      <c r="C2542" s="8" t="s">
        <v>17</v>
      </c>
      <c r="E2542" s="8" t="s">
        <v>1110</v>
      </c>
      <c r="I2542" s="8">
        <v>6</v>
      </c>
      <c r="J2542" s="20">
        <v>11.4</v>
      </c>
      <c r="K2542" s="8">
        <v>26.42</v>
      </c>
      <c r="U2542" s="8" t="s">
        <v>1142</v>
      </c>
      <c r="V2542" s="8" t="s">
        <v>1103</v>
      </c>
      <c r="W2542" s="8">
        <v>1987</v>
      </c>
      <c r="X2542" s="8" t="s">
        <v>1104</v>
      </c>
    </row>
    <row r="2543" spans="1:24">
      <c r="A2543" s="8" t="s">
        <v>1135</v>
      </c>
      <c r="C2543" s="8" t="s">
        <v>17</v>
      </c>
      <c r="E2543" s="8" t="s">
        <v>1110</v>
      </c>
      <c r="I2543" s="8">
        <v>7</v>
      </c>
      <c r="J2543" s="20">
        <v>10.3</v>
      </c>
      <c r="K2543" s="8">
        <v>27.76</v>
      </c>
      <c r="U2543" s="8" t="s">
        <v>1142</v>
      </c>
      <c r="V2543" s="8" t="s">
        <v>1103</v>
      </c>
      <c r="W2543" s="8">
        <v>1987</v>
      </c>
      <c r="X2543" s="8" t="s">
        <v>1104</v>
      </c>
    </row>
    <row r="2544" spans="1:24">
      <c r="A2544" s="8" t="s">
        <v>1135</v>
      </c>
      <c r="C2544" s="8" t="s">
        <v>17</v>
      </c>
      <c r="E2544" s="8" t="s">
        <v>1110</v>
      </c>
      <c r="I2544" s="8">
        <v>8</v>
      </c>
      <c r="J2544" s="20">
        <v>10.3</v>
      </c>
      <c r="K2544" s="8">
        <v>28.17</v>
      </c>
      <c r="U2544" s="8" t="s">
        <v>1142</v>
      </c>
      <c r="V2544" s="8" t="s">
        <v>1103</v>
      </c>
      <c r="W2544" s="8">
        <v>1987</v>
      </c>
      <c r="X2544" s="8" t="s">
        <v>1104</v>
      </c>
    </row>
    <row r="2545" spans="1:24">
      <c r="A2545" s="8" t="s">
        <v>1135</v>
      </c>
      <c r="C2545" s="8" t="s">
        <v>17</v>
      </c>
      <c r="E2545" s="8" t="s">
        <v>1110</v>
      </c>
      <c r="I2545" s="8">
        <v>16</v>
      </c>
      <c r="J2545" s="20">
        <v>8.4</v>
      </c>
      <c r="K2545" s="8">
        <v>30.61</v>
      </c>
      <c r="U2545" s="8" t="s">
        <v>1142</v>
      </c>
      <c r="V2545" s="8" t="s">
        <v>1103</v>
      </c>
      <c r="W2545" s="8">
        <v>1987</v>
      </c>
      <c r="X2545" s="8" t="s">
        <v>1104</v>
      </c>
    </row>
    <row r="2546" spans="1:24">
      <c r="A2546" s="8" t="s">
        <v>1136</v>
      </c>
      <c r="C2546" s="8" t="s">
        <v>17</v>
      </c>
      <c r="E2546" s="8" t="s">
        <v>1111</v>
      </c>
      <c r="I2546" s="8">
        <v>0</v>
      </c>
      <c r="J2546" s="20">
        <v>12.1</v>
      </c>
      <c r="K2546" s="8">
        <v>24.58</v>
      </c>
      <c r="U2546" s="8" t="s">
        <v>1142</v>
      </c>
      <c r="V2546" s="8" t="s">
        <v>1103</v>
      </c>
      <c r="W2546" s="8">
        <v>1987</v>
      </c>
      <c r="X2546" s="8" t="s">
        <v>1104</v>
      </c>
    </row>
    <row r="2547" spans="1:24">
      <c r="A2547" s="8" t="s">
        <v>1136</v>
      </c>
      <c r="C2547" s="8" t="s">
        <v>17</v>
      </c>
      <c r="E2547" s="8" t="s">
        <v>1111</v>
      </c>
      <c r="I2547" s="8">
        <v>2</v>
      </c>
      <c r="J2547" s="20">
        <v>12</v>
      </c>
      <c r="K2547" s="8">
        <v>24.58</v>
      </c>
      <c r="U2547" s="8" t="s">
        <v>1142</v>
      </c>
      <c r="V2547" s="8" t="s">
        <v>1103</v>
      </c>
      <c r="W2547" s="8">
        <v>1987</v>
      </c>
      <c r="X2547" s="8" t="s">
        <v>1104</v>
      </c>
    </row>
    <row r="2548" spans="1:24">
      <c r="A2548" s="8" t="s">
        <v>1136</v>
      </c>
      <c r="C2548" s="8" t="s">
        <v>17</v>
      </c>
      <c r="E2548" s="8" t="s">
        <v>1111</v>
      </c>
      <c r="I2548" s="8">
        <v>4</v>
      </c>
      <c r="J2548" s="20">
        <v>12.6</v>
      </c>
      <c r="K2548" s="8">
        <v>25.26</v>
      </c>
      <c r="U2548" s="8" t="s">
        <v>1142</v>
      </c>
      <c r="V2548" s="8" t="s">
        <v>1103</v>
      </c>
      <c r="W2548" s="8">
        <v>1987</v>
      </c>
      <c r="X2548" s="8" t="s">
        <v>1104</v>
      </c>
    </row>
    <row r="2549" spans="1:24">
      <c r="A2549" s="8" t="s">
        <v>1136</v>
      </c>
      <c r="C2549" s="8" t="s">
        <v>17</v>
      </c>
      <c r="E2549" s="8" t="s">
        <v>1111</v>
      </c>
      <c r="I2549" s="8">
        <v>6</v>
      </c>
      <c r="J2549" s="20">
        <v>12</v>
      </c>
      <c r="K2549" s="8">
        <v>26.63</v>
      </c>
      <c r="U2549" s="8" t="s">
        <v>1142</v>
      </c>
      <c r="V2549" s="8" t="s">
        <v>1103</v>
      </c>
      <c r="W2549" s="8">
        <v>1987</v>
      </c>
      <c r="X2549" s="8" t="s">
        <v>1104</v>
      </c>
    </row>
    <row r="2550" spans="1:24">
      <c r="A2550" s="8" t="s">
        <v>1136</v>
      </c>
      <c r="C2550" s="8" t="s">
        <v>17</v>
      </c>
      <c r="E2550" s="8" t="s">
        <v>1111</v>
      </c>
      <c r="I2550" s="8">
        <v>7</v>
      </c>
      <c r="J2550" s="20">
        <v>10.9</v>
      </c>
      <c r="K2550" s="8">
        <v>27.51</v>
      </c>
      <c r="U2550" s="8" t="s">
        <v>1142</v>
      </c>
      <c r="V2550" s="8" t="s">
        <v>1103</v>
      </c>
      <c r="W2550" s="8">
        <v>1987</v>
      </c>
      <c r="X2550" s="8" t="s">
        <v>1104</v>
      </c>
    </row>
    <row r="2551" spans="1:24">
      <c r="A2551" s="8" t="s">
        <v>1136</v>
      </c>
      <c r="C2551" s="8" t="s">
        <v>17</v>
      </c>
      <c r="E2551" s="8" t="s">
        <v>1111</v>
      </c>
      <c r="I2551" s="8">
        <v>8</v>
      </c>
      <c r="J2551" s="20">
        <v>9.4</v>
      </c>
      <c r="K2551" s="8">
        <v>28.39</v>
      </c>
      <c r="U2551" s="8" t="s">
        <v>1142</v>
      </c>
      <c r="V2551" s="8" t="s">
        <v>1103</v>
      </c>
      <c r="W2551" s="8">
        <v>1987</v>
      </c>
      <c r="X2551" s="8" t="s">
        <v>1104</v>
      </c>
    </row>
    <row r="2552" spans="1:24">
      <c r="A2552" s="8" t="s">
        <v>1136</v>
      </c>
      <c r="C2552" s="8" t="s">
        <v>17</v>
      </c>
      <c r="E2552" s="8" t="s">
        <v>1111</v>
      </c>
      <c r="I2552" s="8">
        <v>12</v>
      </c>
      <c r="J2552" s="20">
        <v>7.6</v>
      </c>
      <c r="K2552" s="8">
        <v>29.63</v>
      </c>
      <c r="U2552" s="8" t="s">
        <v>1142</v>
      </c>
      <c r="V2552" s="8" t="s">
        <v>1103</v>
      </c>
      <c r="W2552" s="8">
        <v>1987</v>
      </c>
      <c r="X2552" s="8" t="s">
        <v>1104</v>
      </c>
    </row>
    <row r="2553" spans="1:24">
      <c r="A2553" s="8" t="s">
        <v>1136</v>
      </c>
      <c r="C2553" s="8" t="s">
        <v>17</v>
      </c>
      <c r="E2553" s="8" t="s">
        <v>1111</v>
      </c>
      <c r="I2553" s="8">
        <v>18</v>
      </c>
      <c r="J2553" s="20">
        <v>7</v>
      </c>
      <c r="K2553" s="8">
        <v>30.69</v>
      </c>
      <c r="U2553" s="8" t="s">
        <v>1142</v>
      </c>
      <c r="V2553" s="8" t="s">
        <v>1103</v>
      </c>
      <c r="W2553" s="8">
        <v>1987</v>
      </c>
      <c r="X2553" s="8" t="s">
        <v>1104</v>
      </c>
    </row>
    <row r="2554" spans="1:24">
      <c r="A2554" s="8" t="s">
        <v>1134</v>
      </c>
      <c r="C2554" s="8" t="s">
        <v>17</v>
      </c>
      <c r="E2554" s="8" t="s">
        <v>1117</v>
      </c>
      <c r="I2554" s="8">
        <v>0</v>
      </c>
      <c r="J2554" s="20">
        <v>11.8</v>
      </c>
      <c r="K2554" s="8">
        <v>24.6</v>
      </c>
      <c r="U2554" s="8" t="s">
        <v>1142</v>
      </c>
      <c r="V2554" s="8" t="s">
        <v>1103</v>
      </c>
      <c r="W2554" s="8">
        <v>1987</v>
      </c>
      <c r="X2554" s="8" t="s">
        <v>1104</v>
      </c>
    </row>
    <row r="2555" spans="1:24">
      <c r="A2555" s="8" t="s">
        <v>1134</v>
      </c>
      <c r="C2555" s="8" t="s">
        <v>17</v>
      </c>
      <c r="E2555" s="8" t="s">
        <v>1117</v>
      </c>
      <c r="I2555" s="8">
        <v>2</v>
      </c>
      <c r="J2555" s="20">
        <v>11.8</v>
      </c>
      <c r="K2555" s="8">
        <v>24.87</v>
      </c>
      <c r="U2555" s="8" t="s">
        <v>1142</v>
      </c>
      <c r="V2555" s="8" t="s">
        <v>1103</v>
      </c>
      <c r="W2555" s="8">
        <v>1987</v>
      </c>
      <c r="X2555" s="8" t="s">
        <v>1104</v>
      </c>
    </row>
    <row r="2556" spans="1:24">
      <c r="A2556" s="8" t="s">
        <v>1134</v>
      </c>
      <c r="C2556" s="8" t="s">
        <v>17</v>
      </c>
      <c r="E2556" s="8" t="s">
        <v>1117</v>
      </c>
      <c r="I2556" s="8">
        <v>4</v>
      </c>
      <c r="J2556" s="20">
        <v>11.9</v>
      </c>
      <c r="K2556" s="8">
        <v>25.72</v>
      </c>
      <c r="U2556" s="8" t="s">
        <v>1142</v>
      </c>
      <c r="V2556" s="8" t="s">
        <v>1103</v>
      </c>
      <c r="W2556" s="8">
        <v>1987</v>
      </c>
      <c r="X2556" s="8" t="s">
        <v>1104</v>
      </c>
    </row>
    <row r="2557" spans="1:24">
      <c r="A2557" s="8" t="s">
        <v>1134</v>
      </c>
      <c r="C2557" s="8" t="s">
        <v>17</v>
      </c>
      <c r="E2557" s="8" t="s">
        <v>1117</v>
      </c>
      <c r="I2557" s="8">
        <v>5</v>
      </c>
      <c r="J2557" s="20">
        <v>12</v>
      </c>
      <c r="K2557" s="8">
        <v>26.47</v>
      </c>
      <c r="U2557" s="8" t="s">
        <v>1142</v>
      </c>
      <c r="V2557" s="8" t="s">
        <v>1103</v>
      </c>
      <c r="W2557" s="8">
        <v>1987</v>
      </c>
      <c r="X2557" s="8" t="s">
        <v>1104</v>
      </c>
    </row>
    <row r="2558" spans="1:24">
      <c r="A2558" s="8" t="s">
        <v>1134</v>
      </c>
      <c r="C2558" s="8" t="s">
        <v>17</v>
      </c>
      <c r="E2558" s="8" t="s">
        <v>1117</v>
      </c>
      <c r="I2558" s="8">
        <v>6</v>
      </c>
      <c r="J2558" s="20">
        <v>12</v>
      </c>
      <c r="K2558" s="8">
        <v>26.51</v>
      </c>
      <c r="U2558" s="8" t="s">
        <v>1142</v>
      </c>
      <c r="V2558" s="8" t="s">
        <v>1103</v>
      </c>
      <c r="W2558" s="8">
        <v>1987</v>
      </c>
      <c r="X2558" s="8" t="s">
        <v>1104</v>
      </c>
    </row>
    <row r="2559" spans="1:24">
      <c r="A2559" s="8" t="s">
        <v>1134</v>
      </c>
      <c r="C2559" s="8" t="s">
        <v>17</v>
      </c>
      <c r="E2559" s="8" t="s">
        <v>1117</v>
      </c>
      <c r="I2559" s="8">
        <v>8</v>
      </c>
      <c r="J2559" s="20">
        <v>11.7</v>
      </c>
      <c r="K2559" s="8">
        <v>27.91</v>
      </c>
      <c r="U2559" s="8" t="s">
        <v>1142</v>
      </c>
      <c r="V2559" s="8" t="s">
        <v>1103</v>
      </c>
      <c r="W2559" s="8">
        <v>1987</v>
      </c>
      <c r="X2559" s="8" t="s">
        <v>1104</v>
      </c>
    </row>
    <row r="2560" spans="1:24">
      <c r="A2560" s="8" t="s">
        <v>1134</v>
      </c>
      <c r="C2560" s="8" t="s">
        <v>17</v>
      </c>
      <c r="E2560" s="8" t="s">
        <v>1117</v>
      </c>
      <c r="I2560" s="8">
        <v>12</v>
      </c>
      <c r="J2560" s="20">
        <v>11</v>
      </c>
      <c r="K2560" s="8">
        <v>30.32</v>
      </c>
      <c r="U2560" s="8" t="s">
        <v>1142</v>
      </c>
      <c r="V2560" s="8" t="s">
        <v>1103</v>
      </c>
      <c r="W2560" s="8">
        <v>1987</v>
      </c>
      <c r="X2560" s="8" t="s">
        <v>1104</v>
      </c>
    </row>
    <row r="2561" spans="1:24">
      <c r="A2561" s="8" t="s">
        <v>1134</v>
      </c>
      <c r="C2561" s="8" t="s">
        <v>17</v>
      </c>
      <c r="E2561" s="8" t="s">
        <v>1117</v>
      </c>
      <c r="I2561" s="8">
        <v>32</v>
      </c>
      <c r="J2561" s="20">
        <v>8.9</v>
      </c>
      <c r="K2561" s="8">
        <v>32.130000000000003</v>
      </c>
      <c r="U2561" s="8" t="s">
        <v>1142</v>
      </c>
      <c r="V2561" s="8" t="s">
        <v>1103</v>
      </c>
      <c r="W2561" s="8">
        <v>1987</v>
      </c>
      <c r="X2561" s="8" t="s">
        <v>1104</v>
      </c>
    </row>
    <row r="2562" spans="1:24">
      <c r="A2562" s="8" t="s">
        <v>1134</v>
      </c>
      <c r="C2562" s="8" t="s">
        <v>17</v>
      </c>
      <c r="E2562" s="8" t="s">
        <v>1118</v>
      </c>
      <c r="I2562" s="8">
        <v>0</v>
      </c>
      <c r="J2562" s="20">
        <v>12</v>
      </c>
      <c r="K2562" s="8">
        <v>23.3</v>
      </c>
      <c r="U2562" s="8" t="s">
        <v>1142</v>
      </c>
      <c r="V2562" s="8" t="s">
        <v>1103</v>
      </c>
      <c r="W2562" s="8">
        <v>1987</v>
      </c>
      <c r="X2562" s="8" t="s">
        <v>1104</v>
      </c>
    </row>
    <row r="2563" spans="1:24">
      <c r="A2563" s="8" t="s">
        <v>1134</v>
      </c>
      <c r="C2563" s="8" t="s">
        <v>17</v>
      </c>
      <c r="E2563" s="8" t="s">
        <v>1118</v>
      </c>
      <c r="I2563" s="8">
        <v>2</v>
      </c>
      <c r="J2563" s="20">
        <v>12.1</v>
      </c>
      <c r="K2563" s="8">
        <v>23.56</v>
      </c>
      <c r="U2563" s="8" t="s">
        <v>1142</v>
      </c>
      <c r="V2563" s="8" t="s">
        <v>1103</v>
      </c>
      <c r="W2563" s="8">
        <v>1987</v>
      </c>
      <c r="X2563" s="8" t="s">
        <v>1104</v>
      </c>
    </row>
    <row r="2564" spans="1:24">
      <c r="A2564" s="8" t="s">
        <v>1134</v>
      </c>
      <c r="C2564" s="8" t="s">
        <v>17</v>
      </c>
      <c r="E2564" s="8" t="s">
        <v>1118</v>
      </c>
      <c r="I2564" s="8">
        <v>4</v>
      </c>
      <c r="J2564" s="20">
        <v>12.1</v>
      </c>
      <c r="K2564" s="8">
        <v>25.55</v>
      </c>
      <c r="U2564" s="8" t="s">
        <v>1142</v>
      </c>
      <c r="V2564" s="8" t="s">
        <v>1103</v>
      </c>
      <c r="W2564" s="8">
        <v>1987</v>
      </c>
      <c r="X2564" s="8" t="s">
        <v>1104</v>
      </c>
    </row>
    <row r="2565" spans="1:24">
      <c r="A2565" s="8" t="s">
        <v>1134</v>
      </c>
      <c r="C2565" s="8" t="s">
        <v>17</v>
      </c>
      <c r="E2565" s="8" t="s">
        <v>1118</v>
      </c>
      <c r="I2565" s="8">
        <v>6</v>
      </c>
      <c r="J2565" s="20">
        <v>11.6</v>
      </c>
      <c r="K2565" s="8">
        <v>27.92</v>
      </c>
      <c r="U2565" s="8" t="s">
        <v>1142</v>
      </c>
      <c r="V2565" s="8" t="s">
        <v>1103</v>
      </c>
      <c r="W2565" s="8">
        <v>1987</v>
      </c>
      <c r="X2565" s="8" t="s">
        <v>1104</v>
      </c>
    </row>
    <row r="2566" spans="1:24">
      <c r="A2566" s="8" t="s">
        <v>1134</v>
      </c>
      <c r="C2566" s="8" t="s">
        <v>17</v>
      </c>
      <c r="E2566" s="8" t="s">
        <v>1118</v>
      </c>
      <c r="I2566" s="8">
        <v>8</v>
      </c>
      <c r="J2566" s="20">
        <v>11.2</v>
      </c>
      <c r="K2566" s="8">
        <v>20.09</v>
      </c>
      <c r="U2566" s="8" t="s">
        <v>1142</v>
      </c>
      <c r="V2566" s="8" t="s">
        <v>1103</v>
      </c>
      <c r="W2566" s="8">
        <v>1987</v>
      </c>
      <c r="X2566" s="8" t="s">
        <v>1104</v>
      </c>
    </row>
    <row r="2567" spans="1:24">
      <c r="A2567" s="8" t="s">
        <v>1134</v>
      </c>
      <c r="C2567" s="8" t="s">
        <v>17</v>
      </c>
      <c r="E2567" s="8" t="s">
        <v>1118</v>
      </c>
      <c r="I2567" s="8">
        <v>16</v>
      </c>
      <c r="J2567" s="20">
        <v>12.7</v>
      </c>
      <c r="K2567" s="8">
        <v>32.33</v>
      </c>
      <c r="U2567" s="8" t="s">
        <v>1142</v>
      </c>
      <c r="V2567" s="8" t="s">
        <v>1103</v>
      </c>
      <c r="W2567" s="8">
        <v>1987</v>
      </c>
      <c r="X2567" s="8" t="s">
        <v>1104</v>
      </c>
    </row>
    <row r="2568" spans="1:24">
      <c r="A2568" s="8" t="s">
        <v>1136</v>
      </c>
      <c r="C2568" s="8" t="s">
        <v>17</v>
      </c>
      <c r="E2568" s="8" t="s">
        <v>1120</v>
      </c>
      <c r="I2568" s="8">
        <v>0</v>
      </c>
      <c r="J2568" s="20">
        <v>11.3</v>
      </c>
      <c r="K2568" s="8">
        <v>23.45</v>
      </c>
      <c r="U2568" s="8" t="s">
        <v>1142</v>
      </c>
      <c r="V2568" s="8" t="s">
        <v>1103</v>
      </c>
      <c r="W2568" s="8">
        <v>1987</v>
      </c>
      <c r="X2568" s="8" t="s">
        <v>1104</v>
      </c>
    </row>
    <row r="2569" spans="1:24">
      <c r="A2569" s="8" t="s">
        <v>1136</v>
      </c>
      <c r="C2569" s="8" t="s">
        <v>17</v>
      </c>
      <c r="E2569" s="8" t="s">
        <v>1120</v>
      </c>
      <c r="I2569" s="8">
        <v>2</v>
      </c>
      <c r="J2569" s="20">
        <v>11.3</v>
      </c>
      <c r="K2569" s="8">
        <v>23.58</v>
      </c>
      <c r="U2569" s="8" t="s">
        <v>1142</v>
      </c>
      <c r="V2569" s="8" t="s">
        <v>1103</v>
      </c>
      <c r="W2569" s="8">
        <v>1987</v>
      </c>
      <c r="X2569" s="8" t="s">
        <v>1104</v>
      </c>
    </row>
    <row r="2570" spans="1:24">
      <c r="A2570" s="8" t="s">
        <v>1136</v>
      </c>
      <c r="C2570" s="8" t="s">
        <v>17</v>
      </c>
      <c r="E2570" s="8" t="s">
        <v>1120</v>
      </c>
      <c r="I2570" s="8">
        <v>4</v>
      </c>
      <c r="J2570" s="20">
        <v>11.9</v>
      </c>
      <c r="K2570" s="8">
        <v>25.3</v>
      </c>
      <c r="U2570" s="8" t="s">
        <v>1142</v>
      </c>
      <c r="V2570" s="8" t="s">
        <v>1103</v>
      </c>
      <c r="W2570" s="8">
        <v>1987</v>
      </c>
      <c r="X2570" s="8" t="s">
        <v>1104</v>
      </c>
    </row>
    <row r="2571" spans="1:24">
      <c r="A2571" s="8" t="s">
        <v>1136</v>
      </c>
      <c r="C2571" s="8" t="s">
        <v>17</v>
      </c>
      <c r="E2571" s="8" t="s">
        <v>1120</v>
      </c>
      <c r="I2571" s="8">
        <v>6</v>
      </c>
      <c r="J2571" s="20">
        <v>11.8</v>
      </c>
      <c r="K2571" s="8">
        <v>27.1</v>
      </c>
      <c r="U2571" s="8" t="s">
        <v>1142</v>
      </c>
      <c r="V2571" s="8" t="s">
        <v>1103</v>
      </c>
      <c r="W2571" s="8">
        <v>1987</v>
      </c>
      <c r="X2571" s="8" t="s">
        <v>1104</v>
      </c>
    </row>
    <row r="2572" spans="1:24">
      <c r="A2572" s="8" t="s">
        <v>1136</v>
      </c>
      <c r="C2572" s="8" t="s">
        <v>17</v>
      </c>
      <c r="E2572" s="8" t="s">
        <v>1120</v>
      </c>
      <c r="I2572" s="8">
        <v>8</v>
      </c>
      <c r="J2572" s="20">
        <v>11.3</v>
      </c>
      <c r="K2572" s="8">
        <v>29.83</v>
      </c>
      <c r="U2572" s="8" t="s">
        <v>1142</v>
      </c>
      <c r="V2572" s="8" t="s">
        <v>1103</v>
      </c>
      <c r="W2572" s="8">
        <v>1987</v>
      </c>
      <c r="X2572" s="8" t="s">
        <v>1104</v>
      </c>
    </row>
    <row r="2573" spans="1:24">
      <c r="A2573" s="8" t="s">
        <v>1136</v>
      </c>
      <c r="C2573" s="8" t="s">
        <v>17</v>
      </c>
      <c r="E2573" s="8" t="s">
        <v>1120</v>
      </c>
      <c r="I2573" s="8">
        <v>18</v>
      </c>
      <c r="J2573" s="20">
        <v>13</v>
      </c>
      <c r="K2573" s="8">
        <v>32.43</v>
      </c>
      <c r="U2573" s="8" t="s">
        <v>1142</v>
      </c>
      <c r="V2573" s="8" t="s">
        <v>1103</v>
      </c>
      <c r="W2573" s="8">
        <v>1987</v>
      </c>
      <c r="X2573" s="8" t="s">
        <v>1104</v>
      </c>
    </row>
    <row r="2574" spans="1:24">
      <c r="A2574" s="8" t="s">
        <v>1136</v>
      </c>
      <c r="C2574" s="8" t="s">
        <v>17</v>
      </c>
      <c r="E2574" s="8" t="s">
        <v>1122</v>
      </c>
      <c r="I2574" s="8">
        <v>0</v>
      </c>
      <c r="J2574" s="20">
        <v>12.3</v>
      </c>
      <c r="K2574" s="8">
        <v>23.7</v>
      </c>
      <c r="U2574" s="8" t="s">
        <v>1142</v>
      </c>
      <c r="V2574" s="8" t="s">
        <v>1103</v>
      </c>
      <c r="W2574" s="8">
        <v>1987</v>
      </c>
      <c r="X2574" s="8" t="s">
        <v>1104</v>
      </c>
    </row>
    <row r="2575" spans="1:24">
      <c r="A2575" s="8" t="s">
        <v>1136</v>
      </c>
      <c r="C2575" s="8" t="s">
        <v>17</v>
      </c>
      <c r="E2575" s="8" t="s">
        <v>1122</v>
      </c>
      <c r="I2575" s="8">
        <v>2</v>
      </c>
      <c r="J2575" s="20">
        <v>12.3</v>
      </c>
      <c r="K2575" s="8">
        <v>23.73</v>
      </c>
      <c r="U2575" s="8" t="s">
        <v>1142</v>
      </c>
      <c r="V2575" s="8" t="s">
        <v>1103</v>
      </c>
      <c r="W2575" s="8">
        <v>1987</v>
      </c>
      <c r="X2575" s="8" t="s">
        <v>1104</v>
      </c>
    </row>
    <row r="2576" spans="1:24">
      <c r="A2576" s="8" t="s">
        <v>1136</v>
      </c>
      <c r="C2576" s="8" t="s">
        <v>17</v>
      </c>
      <c r="E2576" s="8" t="s">
        <v>1122</v>
      </c>
      <c r="I2576" s="8">
        <v>4</v>
      </c>
      <c r="J2576" s="20">
        <v>12.2</v>
      </c>
      <c r="K2576" s="8">
        <v>28.92</v>
      </c>
      <c r="U2576" s="8" t="s">
        <v>1142</v>
      </c>
      <c r="V2576" s="8" t="s">
        <v>1103</v>
      </c>
      <c r="W2576" s="8">
        <v>1987</v>
      </c>
      <c r="X2576" s="8" t="s">
        <v>1104</v>
      </c>
    </row>
    <row r="2577" spans="1:24">
      <c r="A2577" s="8" t="s">
        <v>1136</v>
      </c>
      <c r="C2577" s="8" t="s">
        <v>17</v>
      </c>
      <c r="E2577" s="8" t="s">
        <v>1122</v>
      </c>
      <c r="I2577" s="8">
        <v>6</v>
      </c>
      <c r="J2577" s="20">
        <v>12.6</v>
      </c>
      <c r="K2577" s="8">
        <v>30.51</v>
      </c>
      <c r="U2577" s="8" t="s">
        <v>1142</v>
      </c>
      <c r="V2577" s="8" t="s">
        <v>1103</v>
      </c>
      <c r="W2577" s="8">
        <v>1987</v>
      </c>
      <c r="X2577" s="8" t="s">
        <v>1104</v>
      </c>
    </row>
    <row r="2578" spans="1:24">
      <c r="A2578" s="8" t="s">
        <v>1136</v>
      </c>
      <c r="C2578" s="8" t="s">
        <v>17</v>
      </c>
      <c r="E2578" s="8" t="s">
        <v>1122</v>
      </c>
      <c r="I2578" s="8">
        <v>8</v>
      </c>
      <c r="J2578" s="20">
        <v>12.7</v>
      </c>
      <c r="K2578" s="8">
        <v>31.06</v>
      </c>
      <c r="U2578" s="8" t="s">
        <v>1142</v>
      </c>
      <c r="V2578" s="8" t="s">
        <v>1103</v>
      </c>
      <c r="W2578" s="8">
        <v>1987</v>
      </c>
      <c r="X2578" s="8" t="s">
        <v>1104</v>
      </c>
    </row>
    <row r="2579" spans="1:24">
      <c r="A2579" s="8" t="s">
        <v>1136</v>
      </c>
      <c r="C2579" s="8" t="s">
        <v>17</v>
      </c>
      <c r="E2579" s="8" t="s">
        <v>1122</v>
      </c>
      <c r="I2579" s="8">
        <v>16</v>
      </c>
      <c r="J2579" s="20">
        <v>13.8</v>
      </c>
      <c r="K2579" s="8">
        <v>32.6</v>
      </c>
      <c r="U2579" s="8" t="s">
        <v>1142</v>
      </c>
      <c r="V2579" s="8" t="s">
        <v>1103</v>
      </c>
      <c r="W2579" s="8">
        <v>1987</v>
      </c>
      <c r="X2579" s="8" t="s">
        <v>1104</v>
      </c>
    </row>
    <row r="2580" spans="1:24">
      <c r="A2580" s="8" t="s">
        <v>1137</v>
      </c>
      <c r="C2580" s="8" t="s">
        <v>17</v>
      </c>
      <c r="E2580" s="8" t="s">
        <v>1050</v>
      </c>
      <c r="I2580" s="8">
        <v>0</v>
      </c>
      <c r="J2580" s="20">
        <v>10.6</v>
      </c>
      <c r="K2580" s="8">
        <v>25.53</v>
      </c>
      <c r="U2580" s="8" t="s">
        <v>1142</v>
      </c>
      <c r="V2580" s="8" t="s">
        <v>1103</v>
      </c>
      <c r="W2580" s="8">
        <v>1987</v>
      </c>
      <c r="X2580" s="8" t="s">
        <v>1104</v>
      </c>
    </row>
    <row r="2581" spans="1:24">
      <c r="A2581" s="8" t="s">
        <v>1137</v>
      </c>
      <c r="C2581" s="8" t="s">
        <v>17</v>
      </c>
      <c r="E2581" s="8" t="s">
        <v>1050</v>
      </c>
      <c r="I2581" s="8">
        <v>2</v>
      </c>
      <c r="J2581" s="20">
        <v>10.6</v>
      </c>
      <c r="K2581" s="8">
        <v>25.55</v>
      </c>
      <c r="U2581" s="8" t="s">
        <v>1142</v>
      </c>
      <c r="V2581" s="8" t="s">
        <v>1103</v>
      </c>
      <c r="W2581" s="8">
        <v>1987</v>
      </c>
      <c r="X2581" s="8" t="s">
        <v>1104</v>
      </c>
    </row>
    <row r="2582" spans="1:24">
      <c r="A2582" s="8" t="s">
        <v>1137</v>
      </c>
      <c r="C2582" s="8" t="s">
        <v>17</v>
      </c>
      <c r="E2582" s="8" t="s">
        <v>1050</v>
      </c>
      <c r="I2582" s="8">
        <v>4</v>
      </c>
      <c r="J2582" s="20">
        <v>10.9</v>
      </c>
      <c r="K2582" s="8">
        <v>25.77</v>
      </c>
      <c r="U2582" s="8" t="s">
        <v>1142</v>
      </c>
      <c r="V2582" s="8" t="s">
        <v>1103</v>
      </c>
      <c r="W2582" s="8">
        <v>1987</v>
      </c>
      <c r="X2582" s="8" t="s">
        <v>1104</v>
      </c>
    </row>
    <row r="2583" spans="1:24">
      <c r="A2583" s="8" t="s">
        <v>1137</v>
      </c>
      <c r="C2583" s="8" t="s">
        <v>17</v>
      </c>
      <c r="E2583" s="8" t="s">
        <v>1050</v>
      </c>
      <c r="I2583" s="8">
        <v>6</v>
      </c>
      <c r="J2583" s="20">
        <v>11.2</v>
      </c>
      <c r="K2583" s="8">
        <v>27.43</v>
      </c>
      <c r="U2583" s="8" t="s">
        <v>1142</v>
      </c>
      <c r="V2583" s="8" t="s">
        <v>1103</v>
      </c>
      <c r="W2583" s="8">
        <v>1987</v>
      </c>
      <c r="X2583" s="8" t="s">
        <v>1104</v>
      </c>
    </row>
    <row r="2584" spans="1:24">
      <c r="A2584" s="8" t="s">
        <v>1137</v>
      </c>
      <c r="C2584" s="8" t="s">
        <v>17</v>
      </c>
      <c r="E2584" s="8" t="s">
        <v>1050</v>
      </c>
      <c r="I2584" s="8">
        <v>8</v>
      </c>
      <c r="J2584" s="20">
        <v>9.3000000000000007</v>
      </c>
      <c r="K2584" s="8">
        <v>29.55</v>
      </c>
      <c r="U2584" s="8" t="s">
        <v>1142</v>
      </c>
      <c r="V2584" s="8" t="s">
        <v>1103</v>
      </c>
      <c r="W2584" s="8">
        <v>1987</v>
      </c>
      <c r="X2584" s="8" t="s">
        <v>1104</v>
      </c>
    </row>
    <row r="2585" spans="1:24">
      <c r="A2585" s="8" t="s">
        <v>1137</v>
      </c>
      <c r="C2585" s="8" t="s">
        <v>17</v>
      </c>
      <c r="E2585" s="8" t="s">
        <v>1050</v>
      </c>
      <c r="I2585" s="8">
        <v>16</v>
      </c>
      <c r="J2585" s="20">
        <v>8.6</v>
      </c>
      <c r="K2585" s="8">
        <v>31.53</v>
      </c>
      <c r="U2585" s="8" t="s">
        <v>1142</v>
      </c>
      <c r="V2585" s="8" t="s">
        <v>1103</v>
      </c>
      <c r="W2585" s="8">
        <v>1987</v>
      </c>
      <c r="X2585" s="8" t="s">
        <v>1104</v>
      </c>
    </row>
    <row r="2586" spans="1:24">
      <c r="A2586" s="8" t="s">
        <v>1138</v>
      </c>
      <c r="C2586" s="8" t="s">
        <v>17</v>
      </c>
      <c r="E2586" s="8" t="s">
        <v>1110</v>
      </c>
      <c r="I2586" s="8">
        <v>0</v>
      </c>
      <c r="J2586" s="20">
        <v>10.4</v>
      </c>
      <c r="K2586" s="8">
        <v>24.83</v>
      </c>
      <c r="U2586" s="8" t="s">
        <v>1142</v>
      </c>
      <c r="V2586" s="8" t="s">
        <v>1103</v>
      </c>
      <c r="W2586" s="8">
        <v>1987</v>
      </c>
      <c r="X2586" s="8" t="s">
        <v>1104</v>
      </c>
    </row>
    <row r="2587" spans="1:24">
      <c r="A2587" s="8" t="s">
        <v>1138</v>
      </c>
      <c r="C2587" s="8" t="s">
        <v>17</v>
      </c>
      <c r="E2587" s="8" t="s">
        <v>1110</v>
      </c>
      <c r="I2587" s="8">
        <v>2</v>
      </c>
      <c r="J2587" s="20">
        <v>10.8</v>
      </c>
      <c r="K2587" s="8">
        <v>25.02</v>
      </c>
      <c r="U2587" s="8" t="s">
        <v>1142</v>
      </c>
      <c r="V2587" s="8" t="s">
        <v>1103</v>
      </c>
      <c r="W2587" s="8">
        <v>1987</v>
      </c>
      <c r="X2587" s="8" t="s">
        <v>1104</v>
      </c>
    </row>
    <row r="2588" spans="1:24">
      <c r="A2588" s="8" t="s">
        <v>1138</v>
      </c>
      <c r="C2588" s="8" t="s">
        <v>17</v>
      </c>
      <c r="E2588" s="8" t="s">
        <v>1110</v>
      </c>
      <c r="I2588" s="8">
        <v>4</v>
      </c>
      <c r="J2588" s="20">
        <v>11.2</v>
      </c>
      <c r="K2588" s="8">
        <v>26.28</v>
      </c>
      <c r="U2588" s="8" t="s">
        <v>1142</v>
      </c>
      <c r="V2588" s="8" t="s">
        <v>1103</v>
      </c>
      <c r="W2588" s="8">
        <v>1987</v>
      </c>
      <c r="X2588" s="8" t="s">
        <v>1104</v>
      </c>
    </row>
    <row r="2589" spans="1:24">
      <c r="A2589" s="8" t="s">
        <v>1138</v>
      </c>
      <c r="C2589" s="8" t="s">
        <v>17</v>
      </c>
      <c r="E2589" s="8" t="s">
        <v>1110</v>
      </c>
      <c r="I2589" s="8">
        <v>6</v>
      </c>
      <c r="J2589" s="20">
        <v>10.5</v>
      </c>
      <c r="K2589" s="8">
        <v>27.02</v>
      </c>
      <c r="U2589" s="8" t="s">
        <v>1142</v>
      </c>
      <c r="V2589" s="8" t="s">
        <v>1103</v>
      </c>
      <c r="W2589" s="8">
        <v>1987</v>
      </c>
      <c r="X2589" s="8" t="s">
        <v>1104</v>
      </c>
    </row>
    <row r="2590" spans="1:24">
      <c r="A2590" s="8" t="s">
        <v>1138</v>
      </c>
      <c r="C2590" s="8" t="s">
        <v>17</v>
      </c>
      <c r="E2590" s="8" t="s">
        <v>1110</v>
      </c>
      <c r="I2590" s="8">
        <v>8</v>
      </c>
      <c r="J2590" s="20">
        <v>9.9</v>
      </c>
      <c r="K2590" s="8">
        <v>28.68</v>
      </c>
      <c r="U2590" s="8" t="s">
        <v>1142</v>
      </c>
      <c r="V2590" s="8" t="s">
        <v>1103</v>
      </c>
      <c r="W2590" s="8">
        <v>1987</v>
      </c>
      <c r="X2590" s="8" t="s">
        <v>1104</v>
      </c>
    </row>
    <row r="2591" spans="1:24">
      <c r="A2591" s="8" t="s">
        <v>1138</v>
      </c>
      <c r="C2591" s="8" t="s">
        <v>17</v>
      </c>
      <c r="E2591" s="8" t="s">
        <v>1110</v>
      </c>
      <c r="I2591" s="8">
        <v>16</v>
      </c>
      <c r="J2591" s="20">
        <v>8.6</v>
      </c>
      <c r="K2591" s="8">
        <v>30.89</v>
      </c>
      <c r="U2591" s="8" t="s">
        <v>1142</v>
      </c>
      <c r="V2591" s="8" t="s">
        <v>1103</v>
      </c>
      <c r="W2591" s="8">
        <v>1987</v>
      </c>
      <c r="X2591" s="8" t="s">
        <v>1104</v>
      </c>
    </row>
    <row r="2592" spans="1:24">
      <c r="A2592" s="8" t="s">
        <v>1138</v>
      </c>
      <c r="C2592" s="8" t="s">
        <v>17</v>
      </c>
      <c r="E2592" s="8" t="s">
        <v>1111</v>
      </c>
      <c r="I2592" s="8">
        <v>0</v>
      </c>
      <c r="J2592" s="20">
        <v>10.7</v>
      </c>
      <c r="K2592" s="8">
        <v>25.21</v>
      </c>
      <c r="U2592" s="8" t="s">
        <v>1142</v>
      </c>
      <c r="V2592" s="8" t="s">
        <v>1103</v>
      </c>
      <c r="W2592" s="8">
        <v>1987</v>
      </c>
      <c r="X2592" s="8" t="s">
        <v>1104</v>
      </c>
    </row>
    <row r="2593" spans="1:24">
      <c r="A2593" s="8" t="s">
        <v>1138</v>
      </c>
      <c r="C2593" s="8" t="s">
        <v>17</v>
      </c>
      <c r="E2593" s="8" t="s">
        <v>1111</v>
      </c>
      <c r="I2593" s="8">
        <v>2</v>
      </c>
      <c r="J2593" s="20">
        <v>10.7</v>
      </c>
      <c r="K2593" s="8">
        <v>25.21</v>
      </c>
      <c r="U2593" s="8" t="s">
        <v>1142</v>
      </c>
      <c r="V2593" s="8" t="s">
        <v>1103</v>
      </c>
      <c r="W2593" s="8">
        <v>1987</v>
      </c>
      <c r="X2593" s="8" t="s">
        <v>1104</v>
      </c>
    </row>
    <row r="2594" spans="1:24">
      <c r="A2594" s="8" t="s">
        <v>1138</v>
      </c>
      <c r="C2594" s="8" t="s">
        <v>17</v>
      </c>
      <c r="E2594" s="8" t="s">
        <v>1111</v>
      </c>
      <c r="I2594" s="8">
        <v>4</v>
      </c>
      <c r="J2594" s="20">
        <v>11.5</v>
      </c>
      <c r="K2594" s="8">
        <v>25.64</v>
      </c>
      <c r="U2594" s="8" t="s">
        <v>1142</v>
      </c>
      <c r="V2594" s="8" t="s">
        <v>1103</v>
      </c>
      <c r="W2594" s="8">
        <v>1987</v>
      </c>
      <c r="X2594" s="8" t="s">
        <v>1104</v>
      </c>
    </row>
    <row r="2595" spans="1:24">
      <c r="A2595" s="8" t="s">
        <v>1138</v>
      </c>
      <c r="C2595" s="8" t="s">
        <v>17</v>
      </c>
      <c r="E2595" s="8" t="s">
        <v>1111</v>
      </c>
      <c r="I2595" s="8">
        <v>6</v>
      </c>
      <c r="J2595" s="20">
        <v>10.6</v>
      </c>
      <c r="K2595" s="8">
        <v>27.67</v>
      </c>
      <c r="U2595" s="8" t="s">
        <v>1142</v>
      </c>
      <c r="V2595" s="8" t="s">
        <v>1103</v>
      </c>
      <c r="W2595" s="8">
        <v>1987</v>
      </c>
      <c r="X2595" s="8" t="s">
        <v>1104</v>
      </c>
    </row>
    <row r="2596" spans="1:24">
      <c r="A2596" s="8" t="s">
        <v>1138</v>
      </c>
      <c r="C2596" s="8" t="s">
        <v>17</v>
      </c>
      <c r="E2596" s="8" t="s">
        <v>1111</v>
      </c>
      <c r="I2596" s="8">
        <v>8</v>
      </c>
      <c r="J2596" s="20">
        <v>8.6999999999999993</v>
      </c>
      <c r="K2596" s="8">
        <v>28.93</v>
      </c>
      <c r="U2596" s="8" t="s">
        <v>1142</v>
      </c>
      <c r="V2596" s="8" t="s">
        <v>1103</v>
      </c>
      <c r="W2596" s="8">
        <v>1987</v>
      </c>
      <c r="X2596" s="8" t="s">
        <v>1104</v>
      </c>
    </row>
    <row r="2597" spans="1:24">
      <c r="A2597" s="8" t="s">
        <v>1138</v>
      </c>
      <c r="C2597" s="8" t="s">
        <v>17</v>
      </c>
      <c r="E2597" s="8" t="s">
        <v>1111</v>
      </c>
      <c r="I2597" s="8">
        <v>16</v>
      </c>
      <c r="J2597" s="20">
        <v>7</v>
      </c>
      <c r="K2597" s="8">
        <v>20.38</v>
      </c>
      <c r="U2597" s="8" t="s">
        <v>1142</v>
      </c>
      <c r="V2597" s="8" t="s">
        <v>1103</v>
      </c>
      <c r="W2597" s="8">
        <v>1987</v>
      </c>
      <c r="X2597" s="8" t="s">
        <v>1104</v>
      </c>
    </row>
    <row r="2598" spans="1:24">
      <c r="A2598" s="8" t="s">
        <v>1139</v>
      </c>
      <c r="C2598" s="8" t="s">
        <v>17</v>
      </c>
      <c r="E2598" s="8" t="s">
        <v>1050</v>
      </c>
      <c r="I2598" s="8">
        <v>0</v>
      </c>
      <c r="J2598" s="20">
        <v>9.36</v>
      </c>
      <c r="K2598" s="8">
        <v>26.76</v>
      </c>
      <c r="U2598" s="8" t="s">
        <v>1142</v>
      </c>
      <c r="V2598" s="8" t="s">
        <v>1103</v>
      </c>
      <c r="W2598" s="8">
        <v>1987</v>
      </c>
      <c r="X2598" s="8" t="s">
        <v>1104</v>
      </c>
    </row>
    <row r="2599" spans="1:24">
      <c r="A2599" s="8" t="s">
        <v>1139</v>
      </c>
      <c r="C2599" s="8" t="s">
        <v>17</v>
      </c>
      <c r="E2599" s="8" t="s">
        <v>1050</v>
      </c>
      <c r="I2599" s="8">
        <v>2</v>
      </c>
      <c r="J2599" s="20">
        <v>9.43</v>
      </c>
      <c r="K2599" s="8">
        <v>26.8</v>
      </c>
      <c r="U2599" s="8" t="s">
        <v>1142</v>
      </c>
      <c r="V2599" s="8" t="s">
        <v>1103</v>
      </c>
      <c r="W2599" s="8">
        <v>1987</v>
      </c>
      <c r="X2599" s="8" t="s">
        <v>1104</v>
      </c>
    </row>
    <row r="2600" spans="1:24">
      <c r="A2600" s="8" t="s">
        <v>1139</v>
      </c>
      <c r="C2600" s="8" t="s">
        <v>17</v>
      </c>
      <c r="E2600" s="8" t="s">
        <v>1050</v>
      </c>
      <c r="I2600" s="8">
        <v>4</v>
      </c>
      <c r="J2600" s="20">
        <v>9.81</v>
      </c>
      <c r="K2600" s="8">
        <v>27.21</v>
      </c>
      <c r="U2600" s="8" t="s">
        <v>1142</v>
      </c>
      <c r="V2600" s="8" t="s">
        <v>1103</v>
      </c>
      <c r="W2600" s="8">
        <v>1987</v>
      </c>
      <c r="X2600" s="8" t="s">
        <v>1104</v>
      </c>
    </row>
    <row r="2601" spans="1:24">
      <c r="A2601" s="8" t="s">
        <v>1139</v>
      </c>
      <c r="C2601" s="8" t="s">
        <v>17</v>
      </c>
      <c r="E2601" s="8" t="s">
        <v>1050</v>
      </c>
      <c r="I2601" s="8">
        <v>6</v>
      </c>
      <c r="J2601" s="20">
        <v>9.74</v>
      </c>
      <c r="K2601" s="8">
        <v>27.39</v>
      </c>
      <c r="U2601" s="8" t="s">
        <v>1142</v>
      </c>
      <c r="V2601" s="8" t="s">
        <v>1103</v>
      </c>
      <c r="W2601" s="8">
        <v>1987</v>
      </c>
      <c r="X2601" s="8" t="s">
        <v>1104</v>
      </c>
    </row>
    <row r="2602" spans="1:24">
      <c r="A2602" s="8" t="s">
        <v>1139</v>
      </c>
      <c r="C2602" s="8" t="s">
        <v>17</v>
      </c>
      <c r="E2602" s="8" t="s">
        <v>1050</v>
      </c>
      <c r="I2602" s="8">
        <v>8</v>
      </c>
      <c r="J2602" s="20">
        <v>9.8000000000000007</v>
      </c>
      <c r="K2602" s="8">
        <v>27.57</v>
      </c>
      <c r="U2602" s="8" t="s">
        <v>1142</v>
      </c>
      <c r="V2602" s="8" t="s">
        <v>1103</v>
      </c>
      <c r="W2602" s="8">
        <v>1987</v>
      </c>
      <c r="X2602" s="8" t="s">
        <v>1104</v>
      </c>
    </row>
    <row r="2603" spans="1:24">
      <c r="A2603" s="8" t="s">
        <v>1139</v>
      </c>
      <c r="C2603" s="8" t="s">
        <v>17</v>
      </c>
      <c r="E2603" s="8" t="s">
        <v>1050</v>
      </c>
      <c r="I2603" s="8">
        <v>12</v>
      </c>
      <c r="J2603" s="20">
        <v>10.33</v>
      </c>
      <c r="K2603" s="8">
        <v>29.65</v>
      </c>
      <c r="U2603" s="8" t="s">
        <v>1142</v>
      </c>
      <c r="V2603" s="8" t="s">
        <v>1103</v>
      </c>
      <c r="W2603" s="8">
        <v>1987</v>
      </c>
      <c r="X2603" s="8" t="s">
        <v>1104</v>
      </c>
    </row>
    <row r="2604" spans="1:24">
      <c r="A2604" s="8" t="s">
        <v>1139</v>
      </c>
      <c r="C2604" s="8" t="s">
        <v>17</v>
      </c>
      <c r="E2604" s="8" t="s">
        <v>1050</v>
      </c>
      <c r="I2604" s="8">
        <v>16</v>
      </c>
      <c r="J2604" s="20">
        <v>9.3800000000000008</v>
      </c>
      <c r="K2604" s="8">
        <v>30.55</v>
      </c>
      <c r="U2604" s="8" t="s">
        <v>1142</v>
      </c>
      <c r="V2604" s="8" t="s">
        <v>1103</v>
      </c>
      <c r="W2604" s="8">
        <v>1987</v>
      </c>
      <c r="X2604" s="8" t="s">
        <v>1104</v>
      </c>
    </row>
    <row r="2605" spans="1:24">
      <c r="A2605" s="8" t="s">
        <v>1139</v>
      </c>
      <c r="C2605" s="8" t="s">
        <v>17</v>
      </c>
      <c r="E2605" s="8" t="s">
        <v>1050</v>
      </c>
      <c r="I2605" s="8">
        <v>32</v>
      </c>
      <c r="J2605" s="20">
        <v>7.67</v>
      </c>
      <c r="K2605" s="8">
        <v>31.77</v>
      </c>
      <c r="U2605" s="8" t="s">
        <v>1142</v>
      </c>
      <c r="V2605" s="8" t="s">
        <v>1103</v>
      </c>
      <c r="W2605" s="8">
        <v>1987</v>
      </c>
      <c r="X2605" s="8" t="s">
        <v>1104</v>
      </c>
    </row>
    <row r="2606" spans="1:24">
      <c r="A2606" s="8" t="s">
        <v>1140</v>
      </c>
      <c r="C2606" s="8" t="s">
        <v>17</v>
      </c>
      <c r="E2606" s="8" t="s">
        <v>1110</v>
      </c>
      <c r="I2606" s="8">
        <v>0</v>
      </c>
      <c r="J2606" s="20">
        <v>9.3800000000000008</v>
      </c>
      <c r="K2606" s="8">
        <v>26.31</v>
      </c>
      <c r="U2606" s="8" t="s">
        <v>1142</v>
      </c>
      <c r="V2606" s="8" t="s">
        <v>1103</v>
      </c>
      <c r="W2606" s="8">
        <v>1987</v>
      </c>
      <c r="X2606" s="8" t="s">
        <v>1104</v>
      </c>
    </row>
    <row r="2607" spans="1:24">
      <c r="A2607" s="8" t="s">
        <v>1140</v>
      </c>
      <c r="C2607" s="8" t="s">
        <v>17</v>
      </c>
      <c r="E2607" s="8" t="s">
        <v>1110</v>
      </c>
      <c r="I2607" s="8">
        <v>2</v>
      </c>
      <c r="J2607" s="20">
        <v>9.3800000000000008</v>
      </c>
      <c r="K2607" s="8">
        <v>26.46</v>
      </c>
      <c r="U2607" s="8" t="s">
        <v>1142</v>
      </c>
      <c r="V2607" s="8" t="s">
        <v>1103</v>
      </c>
      <c r="W2607" s="8">
        <v>1987</v>
      </c>
      <c r="X2607" s="8" t="s">
        <v>1104</v>
      </c>
    </row>
    <row r="2608" spans="1:24">
      <c r="A2608" s="8" t="s">
        <v>1140</v>
      </c>
      <c r="C2608" s="8" t="s">
        <v>17</v>
      </c>
      <c r="E2608" s="8" t="s">
        <v>1110</v>
      </c>
      <c r="I2608" s="8">
        <v>4</v>
      </c>
      <c r="J2608" s="20">
        <v>9.5</v>
      </c>
      <c r="K2608" s="8">
        <v>26.62</v>
      </c>
      <c r="U2608" s="8" t="s">
        <v>1142</v>
      </c>
      <c r="V2608" s="8" t="s">
        <v>1103</v>
      </c>
      <c r="W2608" s="8">
        <v>1987</v>
      </c>
      <c r="X2608" s="8" t="s">
        <v>1104</v>
      </c>
    </row>
    <row r="2609" spans="1:24">
      <c r="A2609" s="8" t="s">
        <v>1140</v>
      </c>
      <c r="C2609" s="8" t="s">
        <v>17</v>
      </c>
      <c r="E2609" s="8" t="s">
        <v>1110</v>
      </c>
      <c r="I2609" s="8">
        <v>6</v>
      </c>
      <c r="J2609" s="20">
        <v>9.61</v>
      </c>
      <c r="K2609" s="8">
        <v>27.01</v>
      </c>
      <c r="U2609" s="8" t="s">
        <v>1142</v>
      </c>
      <c r="V2609" s="8" t="s">
        <v>1103</v>
      </c>
      <c r="W2609" s="8">
        <v>1987</v>
      </c>
      <c r="X2609" s="8" t="s">
        <v>1104</v>
      </c>
    </row>
    <row r="2610" spans="1:24">
      <c r="A2610" s="8" t="s">
        <v>1140</v>
      </c>
      <c r="C2610" s="8" t="s">
        <v>17</v>
      </c>
      <c r="E2610" s="8" t="s">
        <v>1110</v>
      </c>
      <c r="I2610" s="8">
        <v>8</v>
      </c>
      <c r="J2610" s="20">
        <v>9.89</v>
      </c>
      <c r="K2610" s="8">
        <v>27.74</v>
      </c>
      <c r="U2610" s="8" t="s">
        <v>1142</v>
      </c>
      <c r="V2610" s="8" t="s">
        <v>1103</v>
      </c>
      <c r="W2610" s="8">
        <v>1987</v>
      </c>
      <c r="X2610" s="8" t="s">
        <v>1104</v>
      </c>
    </row>
    <row r="2611" spans="1:24">
      <c r="A2611" s="8" t="s">
        <v>1140</v>
      </c>
      <c r="C2611" s="8" t="s">
        <v>17</v>
      </c>
      <c r="E2611" s="8" t="s">
        <v>1110</v>
      </c>
      <c r="I2611" s="8">
        <v>12</v>
      </c>
      <c r="J2611" s="20">
        <v>10.029999999999999</v>
      </c>
      <c r="K2611" s="8">
        <v>29.65</v>
      </c>
      <c r="U2611" s="8" t="s">
        <v>1142</v>
      </c>
      <c r="V2611" s="8" t="s">
        <v>1103</v>
      </c>
      <c r="W2611" s="8">
        <v>1987</v>
      </c>
      <c r="X2611" s="8" t="s">
        <v>1104</v>
      </c>
    </row>
    <row r="2612" spans="1:24">
      <c r="A2612" s="8" t="s">
        <v>1140</v>
      </c>
      <c r="C2612" s="8" t="s">
        <v>17</v>
      </c>
      <c r="E2612" s="8" t="s">
        <v>1110</v>
      </c>
      <c r="I2612" s="8">
        <v>16</v>
      </c>
      <c r="J2612" s="20">
        <v>8.6199999999999992</v>
      </c>
      <c r="K2612" s="8">
        <v>30.53</v>
      </c>
      <c r="U2612" s="8" t="s">
        <v>1142</v>
      </c>
      <c r="V2612" s="8" t="s">
        <v>1103</v>
      </c>
      <c r="W2612" s="8">
        <v>1987</v>
      </c>
      <c r="X2612" s="8" t="s">
        <v>1104</v>
      </c>
    </row>
    <row r="2613" spans="1:24">
      <c r="A2613" s="8" t="s">
        <v>1140</v>
      </c>
      <c r="C2613" s="8" t="s">
        <v>17</v>
      </c>
      <c r="E2613" s="8" t="s">
        <v>1110</v>
      </c>
      <c r="I2613" s="8">
        <v>25</v>
      </c>
      <c r="J2613" s="20">
        <v>7.63</v>
      </c>
      <c r="K2613" s="8">
        <v>31.46</v>
      </c>
      <c r="U2613" s="8" t="s">
        <v>1142</v>
      </c>
      <c r="V2613" s="8" t="s">
        <v>1103</v>
      </c>
      <c r="W2613" s="8">
        <v>1987</v>
      </c>
      <c r="X2613" s="8" t="s">
        <v>1104</v>
      </c>
    </row>
    <row r="2614" spans="1:24">
      <c r="A2614" s="8" t="s">
        <v>1139</v>
      </c>
      <c r="C2614" s="8" t="s">
        <v>17</v>
      </c>
      <c r="E2614" s="8" t="s">
        <v>1111</v>
      </c>
      <c r="I2614" s="8">
        <v>0</v>
      </c>
      <c r="J2614" s="20">
        <v>9.56</v>
      </c>
      <c r="K2614" s="8">
        <v>26.81</v>
      </c>
      <c r="U2614" s="8" t="s">
        <v>1142</v>
      </c>
      <c r="V2614" s="8" t="s">
        <v>1103</v>
      </c>
      <c r="W2614" s="8">
        <v>1987</v>
      </c>
      <c r="X2614" s="8" t="s">
        <v>1104</v>
      </c>
    </row>
    <row r="2615" spans="1:24">
      <c r="A2615" s="8" t="s">
        <v>1139</v>
      </c>
      <c r="C2615" s="8" t="s">
        <v>17</v>
      </c>
      <c r="E2615" s="8" t="s">
        <v>1111</v>
      </c>
      <c r="I2615" s="8">
        <v>2</v>
      </c>
      <c r="J2615" s="20">
        <v>9.49</v>
      </c>
      <c r="K2615" s="8">
        <v>26.81</v>
      </c>
      <c r="U2615" s="8" t="s">
        <v>1142</v>
      </c>
      <c r="V2615" s="8" t="s">
        <v>1103</v>
      </c>
      <c r="W2615" s="8">
        <v>1987</v>
      </c>
      <c r="X2615" s="8" t="s">
        <v>1104</v>
      </c>
    </row>
    <row r="2616" spans="1:24">
      <c r="A2616" s="8" t="s">
        <v>1139</v>
      </c>
      <c r="C2616" s="8" t="s">
        <v>17</v>
      </c>
      <c r="E2616" s="8" t="s">
        <v>1111</v>
      </c>
      <c r="I2616" s="8">
        <v>4</v>
      </c>
      <c r="J2616" s="20">
        <v>9.76</v>
      </c>
      <c r="K2616" s="8">
        <v>27.04</v>
      </c>
      <c r="U2616" s="8" t="s">
        <v>1142</v>
      </c>
      <c r="V2616" s="8" t="s">
        <v>1103</v>
      </c>
      <c r="W2616" s="8">
        <v>1987</v>
      </c>
      <c r="X2616" s="8" t="s">
        <v>1104</v>
      </c>
    </row>
    <row r="2617" spans="1:24">
      <c r="A2617" s="8" t="s">
        <v>1139</v>
      </c>
      <c r="C2617" s="8" t="s">
        <v>17</v>
      </c>
      <c r="E2617" s="8" t="s">
        <v>1111</v>
      </c>
      <c r="I2617" s="8">
        <v>6</v>
      </c>
      <c r="J2617" s="20">
        <v>9.7799999999999994</v>
      </c>
      <c r="K2617" s="8">
        <v>27.22</v>
      </c>
      <c r="U2617" s="8" t="s">
        <v>1142</v>
      </c>
      <c r="V2617" s="8" t="s">
        <v>1103</v>
      </c>
      <c r="W2617" s="8">
        <v>1987</v>
      </c>
      <c r="X2617" s="8" t="s">
        <v>1104</v>
      </c>
    </row>
    <row r="2618" spans="1:24">
      <c r="A2618" s="8" t="s">
        <v>1139</v>
      </c>
      <c r="C2618" s="8" t="s">
        <v>17</v>
      </c>
      <c r="E2618" s="8" t="s">
        <v>1111</v>
      </c>
      <c r="I2618" s="8">
        <v>8</v>
      </c>
      <c r="J2618" s="20">
        <v>9.7799999999999994</v>
      </c>
      <c r="K2618" s="8">
        <v>27.54</v>
      </c>
      <c r="U2618" s="8" t="s">
        <v>1142</v>
      </c>
      <c r="V2618" s="8" t="s">
        <v>1103</v>
      </c>
      <c r="W2618" s="8">
        <v>1987</v>
      </c>
      <c r="X2618" s="8" t="s">
        <v>1104</v>
      </c>
    </row>
    <row r="2619" spans="1:24">
      <c r="A2619" s="8" t="s">
        <v>1139</v>
      </c>
      <c r="C2619" s="8" t="s">
        <v>17</v>
      </c>
      <c r="E2619" s="8" t="s">
        <v>1111</v>
      </c>
      <c r="I2619" s="8">
        <v>12</v>
      </c>
      <c r="J2619" s="20">
        <v>8.85</v>
      </c>
      <c r="K2619" s="8">
        <v>29.64</v>
      </c>
      <c r="U2619" s="8" t="s">
        <v>1142</v>
      </c>
      <c r="V2619" s="8" t="s">
        <v>1103</v>
      </c>
      <c r="W2619" s="8">
        <v>1987</v>
      </c>
      <c r="X2619" s="8" t="s">
        <v>1104</v>
      </c>
    </row>
    <row r="2620" spans="1:24">
      <c r="A2620" s="8" t="s">
        <v>1139</v>
      </c>
      <c r="C2620" s="8" t="s">
        <v>17</v>
      </c>
      <c r="E2620" s="8" t="s">
        <v>1111</v>
      </c>
      <c r="I2620" s="8">
        <v>16</v>
      </c>
      <c r="J2620" s="20">
        <v>7.42</v>
      </c>
      <c r="K2620" s="8">
        <v>30.47</v>
      </c>
      <c r="U2620" s="8" t="s">
        <v>1142</v>
      </c>
      <c r="V2620" s="8" t="s">
        <v>1103</v>
      </c>
      <c r="W2620" s="8">
        <v>1987</v>
      </c>
      <c r="X2620" s="8" t="s">
        <v>1104</v>
      </c>
    </row>
    <row r="2621" spans="1:24">
      <c r="A2621" s="8" t="s">
        <v>1139</v>
      </c>
      <c r="C2621" s="8" t="s">
        <v>17</v>
      </c>
      <c r="E2621" s="8" t="s">
        <v>1111</v>
      </c>
      <c r="I2621" s="8">
        <v>32</v>
      </c>
      <c r="J2621" s="20">
        <v>6.18</v>
      </c>
      <c r="K2621" s="8">
        <v>31.63</v>
      </c>
      <c r="U2621" s="8" t="s">
        <v>1142</v>
      </c>
      <c r="V2621" s="8" t="s">
        <v>1103</v>
      </c>
      <c r="W2621" s="8">
        <v>1987</v>
      </c>
      <c r="X2621" s="8" t="s">
        <v>1104</v>
      </c>
    </row>
  </sheetData>
  <pageMargins left="0.78740157499999996" right="0.78740157499999996" top="1" bottom="1" header="0.5" footer="0.5"/>
  <pageSetup paperSize="9" orientation="portrait" horizontalDpi="4294967292" verticalDpi="4294967292"/>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dimension ref="A1:JK807"/>
  <sheetViews>
    <sheetView showRuler="0" zoomScale="75" zoomScaleNormal="75" zoomScalePageLayoutView="75" workbookViewId="0">
      <selection activeCell="C253" sqref="C1:C1048576"/>
    </sheetView>
  </sheetViews>
  <sheetFormatPr defaultColWidth="11" defaultRowHeight="15.75"/>
  <cols>
    <col min="3" max="3" width="34" style="32" customWidth="1"/>
    <col min="4" max="4" width="17.375" customWidth="1"/>
    <col min="9" max="9" width="13.875" customWidth="1"/>
    <col min="10" max="10" width="13.625" customWidth="1"/>
    <col min="11" max="11" width="25.625" customWidth="1"/>
    <col min="217" max="217" width="11.5" bestFit="1" customWidth="1"/>
  </cols>
  <sheetData>
    <row r="1" spans="1:271">
      <c r="A1" s="1" t="s">
        <v>4</v>
      </c>
      <c r="B1" s="1" t="s">
        <v>5</v>
      </c>
      <c r="C1" s="27" t="s">
        <v>6</v>
      </c>
      <c r="D1" s="1" t="s">
        <v>7</v>
      </c>
      <c r="E1" s="1" t="s">
        <v>8</v>
      </c>
      <c r="F1" s="1" t="s">
        <v>9</v>
      </c>
      <c r="G1" s="2" t="s">
        <v>10</v>
      </c>
      <c r="H1" s="3" t="s">
        <v>49</v>
      </c>
      <c r="I1" t="s">
        <v>69</v>
      </c>
      <c r="J1" t="s">
        <v>0</v>
      </c>
      <c r="K1" t="s">
        <v>1</v>
      </c>
      <c r="L1" t="s">
        <v>22</v>
      </c>
      <c r="M1" t="s">
        <v>22</v>
      </c>
      <c r="N1" t="s">
        <v>14</v>
      </c>
      <c r="O1" t="s">
        <v>15</v>
      </c>
      <c r="P1" t="s">
        <v>72</v>
      </c>
      <c r="Q1" t="s">
        <v>613</v>
      </c>
      <c r="R1" t="s">
        <v>3</v>
      </c>
      <c r="S1" t="s">
        <v>610</v>
      </c>
      <c r="T1" t="s">
        <v>611</v>
      </c>
      <c r="U1" t="s">
        <v>939</v>
      </c>
      <c r="V1" t="s">
        <v>870</v>
      </c>
      <c r="W1" t="s">
        <v>1069</v>
      </c>
      <c r="X1" t="s">
        <v>1070</v>
      </c>
      <c r="Y1" t="s">
        <v>1071</v>
      </c>
      <c r="Z1" t="s">
        <v>1072</v>
      </c>
      <c r="AA1" t="s">
        <v>1073</v>
      </c>
      <c r="AB1" t="s">
        <v>1074</v>
      </c>
      <c r="AC1" t="s">
        <v>1075</v>
      </c>
      <c r="AD1" t="s">
        <v>1076</v>
      </c>
      <c r="AE1" t="s">
        <v>1077</v>
      </c>
      <c r="AF1" t="s">
        <v>1078</v>
      </c>
      <c r="AG1" t="s">
        <v>1079</v>
      </c>
      <c r="AH1" t="s">
        <v>1080</v>
      </c>
      <c r="AI1" t="s">
        <v>1081</v>
      </c>
      <c r="AJ1" t="s">
        <v>1082</v>
      </c>
      <c r="AK1" t="s">
        <v>1083</v>
      </c>
      <c r="AL1" t="s">
        <v>1084</v>
      </c>
      <c r="AM1" t="s">
        <v>1085</v>
      </c>
      <c r="AN1" t="s">
        <v>1086</v>
      </c>
      <c r="AO1" t="s">
        <v>1087</v>
      </c>
      <c r="AP1" t="s">
        <v>1088</v>
      </c>
      <c r="AQ1" t="s">
        <v>1089</v>
      </c>
      <c r="AR1" t="s">
        <v>893</v>
      </c>
      <c r="AS1" t="s">
        <v>900</v>
      </c>
      <c r="AT1" t="s">
        <v>899</v>
      </c>
      <c r="AU1" t="s">
        <v>898</v>
      </c>
      <c r="AV1" t="s">
        <v>896</v>
      </c>
      <c r="AW1" t="s">
        <v>895</v>
      </c>
      <c r="AX1" t="s">
        <v>894</v>
      </c>
      <c r="AY1" t="s">
        <v>815</v>
      </c>
      <c r="AZ1" t="s">
        <v>812</v>
      </c>
      <c r="BA1" t="s">
        <v>723</v>
      </c>
      <c r="BB1" t="s">
        <v>790</v>
      </c>
      <c r="BC1" t="s">
        <v>721</v>
      </c>
      <c r="BD1" t="s">
        <v>841</v>
      </c>
      <c r="BE1" t="s">
        <v>722</v>
      </c>
      <c r="BF1" t="s">
        <v>720</v>
      </c>
      <c r="BG1" t="s">
        <v>768</v>
      </c>
      <c r="BH1" t="s">
        <v>687</v>
      </c>
      <c r="BI1" t="s">
        <v>729</v>
      </c>
      <c r="BJ1" t="s">
        <v>688</v>
      </c>
      <c r="BK1" t="s">
        <v>793</v>
      </c>
      <c r="BL1" t="s">
        <v>794</v>
      </c>
      <c r="BM1" t="s">
        <v>795</v>
      </c>
      <c r="BN1" t="s">
        <v>775</v>
      </c>
      <c r="BO1" t="s">
        <v>776</v>
      </c>
      <c r="BP1" t="s">
        <v>730</v>
      </c>
      <c r="BQ1" t="s">
        <v>760</v>
      </c>
      <c r="BR1" t="s">
        <v>756</v>
      </c>
      <c r="BS1" t="s">
        <v>757</v>
      </c>
      <c r="BT1" t="s">
        <v>758</v>
      </c>
      <c r="BU1" t="s">
        <v>689</v>
      </c>
      <c r="BV1" t="s">
        <v>690</v>
      </c>
      <c r="BW1" s="7" t="s">
        <v>691</v>
      </c>
      <c r="BX1" s="7" t="s">
        <v>692</v>
      </c>
      <c r="BY1" s="7" t="s">
        <v>791</v>
      </c>
      <c r="BZ1" s="7" t="s">
        <v>740</v>
      </c>
      <c r="CA1" s="7" t="s">
        <v>693</v>
      </c>
      <c r="CB1" s="7" t="s">
        <v>694</v>
      </c>
      <c r="CC1" s="7" t="s">
        <v>695</v>
      </c>
      <c r="CD1" s="7" t="s">
        <v>792</v>
      </c>
      <c r="CE1" s="7" t="s">
        <v>803</v>
      </c>
      <c r="CF1" s="7" t="s">
        <v>761</v>
      </c>
      <c r="CG1" s="7" t="s">
        <v>741</v>
      </c>
      <c r="CH1" s="7" t="s">
        <v>762</v>
      </c>
      <c r="CI1" s="7" t="s">
        <v>763</v>
      </c>
      <c r="CJ1" s="7" t="s">
        <v>702</v>
      </c>
      <c r="CK1" s="7" t="s">
        <v>732</v>
      </c>
      <c r="CL1" s="7" t="s">
        <v>705</v>
      </c>
      <c r="CM1" s="7" t="s">
        <v>796</v>
      </c>
      <c r="CN1" s="7" t="s">
        <v>706</v>
      </c>
      <c r="CO1" s="7" t="s">
        <v>714</v>
      </c>
      <c r="CP1" t="s">
        <v>418</v>
      </c>
      <c r="CQ1" t="s">
        <v>414</v>
      </c>
      <c r="CR1" t="s">
        <v>404</v>
      </c>
      <c r="CS1" t="s">
        <v>403</v>
      </c>
      <c r="CT1" t="s">
        <v>892</v>
      </c>
      <c r="CU1" t="s">
        <v>604</v>
      </c>
      <c r="CV1" t="s">
        <v>716</v>
      </c>
      <c r="CW1" t="s">
        <v>733</v>
      </c>
      <c r="CX1" t="s">
        <v>780</v>
      </c>
      <c r="CY1" t="s">
        <v>398</v>
      </c>
      <c r="CZ1" t="s">
        <v>781</v>
      </c>
      <c r="DA1" t="s">
        <v>745</v>
      </c>
      <c r="DB1" t="s">
        <v>398</v>
      </c>
      <c r="DC1" t="s">
        <v>805</v>
      </c>
      <c r="DD1" t="s">
        <v>769</v>
      </c>
      <c r="DE1" t="s">
        <v>394</v>
      </c>
      <c r="DF1" t="s">
        <v>393</v>
      </c>
      <c r="DG1" t="s">
        <v>392</v>
      </c>
      <c r="DH1" t="s">
        <v>734</v>
      </c>
      <c r="DI1" t="s">
        <v>717</v>
      </c>
      <c r="DJ1" t="s">
        <v>400</v>
      </c>
      <c r="DK1" t="s">
        <v>399</v>
      </c>
      <c r="DL1" t="s">
        <v>390</v>
      </c>
      <c r="DM1" t="s">
        <v>605</v>
      </c>
      <c r="DN1" s="7" t="s">
        <v>416</v>
      </c>
      <c r="DO1" t="s">
        <v>415</v>
      </c>
      <c r="DP1" t="s">
        <v>389</v>
      </c>
      <c r="DQ1" t="s">
        <v>749</v>
      </c>
      <c r="DR1" t="s">
        <v>401</v>
      </c>
      <c r="DS1" t="s">
        <v>748</v>
      </c>
      <c r="DT1" t="s">
        <v>746</v>
      </c>
      <c r="DU1" t="s">
        <v>388</v>
      </c>
      <c r="DV1" s="7" t="s">
        <v>747</v>
      </c>
      <c r="DW1" t="s">
        <v>387</v>
      </c>
      <c r="DX1" t="s">
        <v>766</v>
      </c>
      <c r="DY1" t="s">
        <v>718</v>
      </c>
      <c r="DZ1" t="s">
        <v>719</v>
      </c>
      <c r="EA1" t="s">
        <v>735</v>
      </c>
      <c r="EB1" t="s">
        <v>783</v>
      </c>
      <c r="EC1" t="s">
        <v>784</v>
      </c>
      <c r="ED1" t="s">
        <v>386</v>
      </c>
      <c r="EE1" t="s">
        <v>765</v>
      </c>
      <c r="EF1" t="s">
        <v>782</v>
      </c>
      <c r="EG1" t="s">
        <v>750</v>
      </c>
      <c r="EH1" t="s">
        <v>715</v>
      </c>
      <c r="EI1" t="s">
        <v>764</v>
      </c>
      <c r="EJ1" t="s">
        <v>397</v>
      </c>
      <c r="EK1" t="s">
        <v>924</v>
      </c>
      <c r="EL1" t="s">
        <v>708</v>
      </c>
      <c r="EM1" t="s">
        <v>413</v>
      </c>
      <c r="EN1" t="s">
        <v>710</v>
      </c>
      <c r="EO1" t="s">
        <v>797</v>
      </c>
      <c r="EP1" t="s">
        <v>777</v>
      </c>
      <c r="EQ1" t="s">
        <v>778</v>
      </c>
      <c r="ER1" t="s">
        <v>383</v>
      </c>
      <c r="ES1" t="s">
        <v>709</v>
      </c>
      <c r="ET1" t="s">
        <v>711</v>
      </c>
      <c r="EU1" t="s">
        <v>382</v>
      </c>
      <c r="EV1" t="s">
        <v>381</v>
      </c>
      <c r="EW1" t="s">
        <v>380</v>
      </c>
      <c r="EX1" t="s">
        <v>379</v>
      </c>
      <c r="EY1" t="s">
        <v>704</v>
      </c>
      <c r="EZ1" t="s">
        <v>378</v>
      </c>
      <c r="FA1" t="s">
        <v>376</v>
      </c>
      <c r="FB1" t="s">
        <v>375</v>
      </c>
      <c r="FC1" t="s">
        <v>703</v>
      </c>
      <c r="FD1" t="s">
        <v>731</v>
      </c>
      <c r="FE1" t="s">
        <v>374</v>
      </c>
      <c r="FF1" t="s">
        <v>373</v>
      </c>
      <c r="FG1" t="s">
        <v>700</v>
      </c>
      <c r="FH1" t="s">
        <v>701</v>
      </c>
      <c r="FI1" t="s">
        <v>372</v>
      </c>
      <c r="FJ1" t="s">
        <v>804</v>
      </c>
      <c r="FK1" t="s">
        <v>697</v>
      </c>
      <c r="FL1" t="s">
        <v>698</v>
      </c>
      <c r="FM1" t="s">
        <v>699</v>
      </c>
      <c r="FN1" t="s">
        <v>371</v>
      </c>
      <c r="FO1" t="s">
        <v>405</v>
      </c>
      <c r="FP1" t="s">
        <v>406</v>
      </c>
      <c r="FQ1" t="s">
        <v>431</v>
      </c>
      <c r="FR1" t="s">
        <v>759</v>
      </c>
      <c r="FT1" t="s">
        <v>370</v>
      </c>
      <c r="FU1" t="s">
        <v>407</v>
      </c>
      <c r="FV1" s="7" t="s">
        <v>408</v>
      </c>
      <c r="FW1" s="7" t="s">
        <v>696</v>
      </c>
      <c r="FX1" s="7" t="s">
        <v>409</v>
      </c>
      <c r="FY1" s="7" t="s">
        <v>410</v>
      </c>
      <c r="FZ1" s="7" t="s">
        <v>411</v>
      </c>
      <c r="GA1" s="7" t="s">
        <v>412</v>
      </c>
      <c r="GB1" t="s">
        <v>368</v>
      </c>
      <c r="GC1" t="s">
        <v>367</v>
      </c>
      <c r="GD1" t="s">
        <v>391</v>
      </c>
      <c r="GE1" t="s">
        <v>402</v>
      </c>
      <c r="GF1" t="s">
        <v>891</v>
      </c>
      <c r="GG1" t="s">
        <v>366</v>
      </c>
      <c r="GH1" t="s">
        <v>767</v>
      </c>
      <c r="GI1" t="s">
        <v>430</v>
      </c>
      <c r="GJ1" t="s">
        <v>385</v>
      </c>
      <c r="GK1" t="s">
        <v>779</v>
      </c>
      <c r="GL1" t="s">
        <v>744</v>
      </c>
      <c r="GM1" t="s">
        <v>365</v>
      </c>
      <c r="GN1" t="s">
        <v>743</v>
      </c>
      <c r="GO1" t="s">
        <v>1097</v>
      </c>
      <c r="GP1" t="s">
        <v>742</v>
      </c>
      <c r="GQ1" t="s">
        <v>713</v>
      </c>
      <c r="GR1" t="s">
        <v>396</v>
      </c>
      <c r="GS1" t="s">
        <v>384</v>
      </c>
      <c r="GT1" t="s">
        <v>429</v>
      </c>
      <c r="GU1" t="s">
        <v>364</v>
      </c>
      <c r="GV1" t="s">
        <v>363</v>
      </c>
      <c r="GW1" t="s">
        <v>377</v>
      </c>
      <c r="GX1" t="s">
        <v>362</v>
      </c>
      <c r="GY1" t="s">
        <v>369</v>
      </c>
      <c r="GZ1" t="s">
        <v>361</v>
      </c>
      <c r="HA1" t="s">
        <v>785</v>
      </c>
      <c r="HB1" t="s">
        <v>359</v>
      </c>
      <c r="HC1" t="s">
        <v>73</v>
      </c>
      <c r="HD1" t="s">
        <v>96</v>
      </c>
      <c r="HE1" t="s">
        <v>839</v>
      </c>
      <c r="HF1" t="s">
        <v>916</v>
      </c>
      <c r="HG1" t="s">
        <v>707</v>
      </c>
      <c r="HH1" t="s">
        <v>93</v>
      </c>
      <c r="HI1" t="s">
        <v>915</v>
      </c>
      <c r="HJ1" t="s">
        <v>95</v>
      </c>
      <c r="HK1" t="s">
        <v>395</v>
      </c>
      <c r="HL1" t="s">
        <v>94</v>
      </c>
      <c r="HM1" t="s">
        <v>92</v>
      </c>
      <c r="HN1" t="s">
        <v>101</v>
      </c>
      <c r="HO1" t="s">
        <v>102</v>
      </c>
      <c r="HP1" t="s">
        <v>91</v>
      </c>
      <c r="HQ1" t="s">
        <v>100</v>
      </c>
      <c r="HR1" t="s">
        <v>112</v>
      </c>
      <c r="HS1" t="s">
        <v>90</v>
      </c>
      <c r="HT1" t="s">
        <v>84</v>
      </c>
      <c r="HU1" t="s">
        <v>838</v>
      </c>
      <c r="HV1" t="s">
        <v>837</v>
      </c>
      <c r="HW1" t="s">
        <v>836</v>
      </c>
      <c r="HX1" t="s">
        <v>85</v>
      </c>
      <c r="HY1" t="s">
        <v>417</v>
      </c>
      <c r="HZ1" t="s">
        <v>86</v>
      </c>
      <c r="IA1" t="s">
        <v>105</v>
      </c>
      <c r="IB1" t="s">
        <v>88</v>
      </c>
      <c r="IC1" t="s">
        <v>887</v>
      </c>
      <c r="ID1" t="s">
        <v>89</v>
      </c>
      <c r="IE1" t="s">
        <v>97</v>
      </c>
      <c r="IF1" t="s">
        <v>890</v>
      </c>
      <c r="IG1" t="s">
        <v>98</v>
      </c>
      <c r="IH1" t="s">
        <v>99</v>
      </c>
      <c r="II1" t="s">
        <v>823</v>
      </c>
      <c r="IJ1" t="s">
        <v>103</v>
      </c>
      <c r="IK1" t="s">
        <v>104</v>
      </c>
      <c r="IL1" t="s">
        <v>106</v>
      </c>
      <c r="IM1" t="s">
        <v>107</v>
      </c>
      <c r="IN1" t="s">
        <v>842</v>
      </c>
      <c r="IO1" t="s">
        <v>57</v>
      </c>
      <c r="IP1" t="s">
        <v>58</v>
      </c>
      <c r="IQ1" t="s">
        <v>889</v>
      </c>
      <c r="IR1" t="s">
        <v>818</v>
      </c>
      <c r="IS1" t="s">
        <v>87</v>
      </c>
      <c r="IT1" t="s">
        <v>1095</v>
      </c>
      <c r="IU1" t="s">
        <v>59</v>
      </c>
      <c r="IV1" t="s">
        <v>111</v>
      </c>
      <c r="IW1" t="s">
        <v>60</v>
      </c>
      <c r="IX1" t="s">
        <v>825</v>
      </c>
      <c r="IY1" t="s">
        <v>61</v>
      </c>
      <c r="IZ1" t="s">
        <v>840</v>
      </c>
      <c r="JA1" t="s">
        <v>885</v>
      </c>
      <c r="JB1" t="s">
        <v>770</v>
      </c>
      <c r="JC1" t="s">
        <v>603</v>
      </c>
      <c r="JD1" t="s">
        <v>62</v>
      </c>
      <c r="JE1" t="s">
        <v>901</v>
      </c>
      <c r="JF1" t="s">
        <v>63</v>
      </c>
      <c r="JG1" t="s">
        <v>64</v>
      </c>
      <c r="JH1" t="s">
        <v>65</v>
      </c>
      <c r="JI1" t="s">
        <v>66</v>
      </c>
      <c r="JJ1" t="s">
        <v>67</v>
      </c>
      <c r="JK1" t="s">
        <v>68</v>
      </c>
    </row>
    <row r="2" spans="1:271" ht="30">
      <c r="A2" s="4" t="s">
        <v>45</v>
      </c>
      <c r="B2" s="4">
        <v>1969</v>
      </c>
      <c r="C2" s="28" t="s">
        <v>46</v>
      </c>
      <c r="D2" s="4" t="s">
        <v>47</v>
      </c>
      <c r="E2" s="4" t="s">
        <v>48</v>
      </c>
      <c r="F2" s="5"/>
      <c r="G2" s="6" t="s">
        <v>56</v>
      </c>
      <c r="H2" s="4" t="s">
        <v>50</v>
      </c>
      <c r="I2" s="8"/>
    </row>
    <row r="3" spans="1:271" ht="30">
      <c r="A3" s="4" t="s">
        <v>51</v>
      </c>
      <c r="B3" s="4">
        <v>1976</v>
      </c>
      <c r="C3" s="28" t="s">
        <v>52</v>
      </c>
      <c r="D3" s="4" t="s">
        <v>53</v>
      </c>
      <c r="E3" s="4">
        <v>34</v>
      </c>
      <c r="F3" s="5" t="s">
        <v>54</v>
      </c>
      <c r="G3" s="4" t="s">
        <v>55</v>
      </c>
      <c r="I3" s="10" t="s">
        <v>70</v>
      </c>
      <c r="K3" t="s">
        <v>71</v>
      </c>
      <c r="R3" t="s">
        <v>433</v>
      </c>
      <c r="T3" t="s">
        <v>360</v>
      </c>
      <c r="IO3">
        <v>3480000</v>
      </c>
      <c r="IP3">
        <v>130000</v>
      </c>
      <c r="IS3">
        <v>60000</v>
      </c>
      <c r="IU3">
        <v>240000</v>
      </c>
      <c r="IW3">
        <v>330000</v>
      </c>
      <c r="IY3">
        <v>170000</v>
      </c>
      <c r="JB3">
        <v>542000</v>
      </c>
      <c r="JD3">
        <v>1200000</v>
      </c>
      <c r="JF3">
        <v>252000</v>
      </c>
      <c r="JG3">
        <v>410000</v>
      </c>
      <c r="JH3">
        <v>220000</v>
      </c>
      <c r="JI3">
        <v>140000</v>
      </c>
      <c r="JJ3">
        <v>270000</v>
      </c>
      <c r="JK3">
        <v>13000000</v>
      </c>
    </row>
    <row r="4" spans="1:271" ht="30">
      <c r="A4" s="4" t="s">
        <v>51</v>
      </c>
      <c r="B4" s="4">
        <v>1976</v>
      </c>
      <c r="C4" s="28" t="s">
        <v>52</v>
      </c>
      <c r="D4" s="4" t="s">
        <v>53</v>
      </c>
      <c r="E4" s="4">
        <v>34</v>
      </c>
      <c r="F4" s="5" t="s">
        <v>54</v>
      </c>
      <c r="G4" s="4" t="s">
        <v>55</v>
      </c>
      <c r="I4" s="11" t="s">
        <v>330</v>
      </c>
      <c r="K4" t="s">
        <v>71</v>
      </c>
      <c r="R4" t="s">
        <v>433</v>
      </c>
      <c r="T4" t="s">
        <v>360</v>
      </c>
      <c r="HC4">
        <v>1000000</v>
      </c>
    </row>
    <row r="5" spans="1:271" ht="30">
      <c r="A5" s="4" t="s">
        <v>51</v>
      </c>
      <c r="B5" s="4">
        <v>1976</v>
      </c>
      <c r="C5" s="28" t="s">
        <v>52</v>
      </c>
      <c r="D5" s="4" t="s">
        <v>53</v>
      </c>
      <c r="E5" s="4">
        <v>34</v>
      </c>
      <c r="F5" s="5" t="s">
        <v>54</v>
      </c>
      <c r="G5" s="4" t="s">
        <v>55</v>
      </c>
      <c r="I5" s="11" t="s">
        <v>331</v>
      </c>
      <c r="K5" t="s">
        <v>71</v>
      </c>
      <c r="R5" t="s">
        <v>433</v>
      </c>
      <c r="T5" t="s">
        <v>360</v>
      </c>
      <c r="HC5">
        <v>1800000</v>
      </c>
    </row>
    <row r="6" spans="1:271" ht="30">
      <c r="A6" s="4" t="s">
        <v>51</v>
      </c>
      <c r="B6" s="4">
        <v>1976</v>
      </c>
      <c r="C6" s="28" t="s">
        <v>52</v>
      </c>
      <c r="D6" s="4" t="s">
        <v>53</v>
      </c>
      <c r="E6" s="4">
        <v>34</v>
      </c>
      <c r="F6" s="5" t="s">
        <v>54</v>
      </c>
      <c r="G6" s="4" t="s">
        <v>55</v>
      </c>
      <c r="I6" s="11" t="s">
        <v>332</v>
      </c>
      <c r="K6" t="s">
        <v>71</v>
      </c>
      <c r="R6" t="s">
        <v>433</v>
      </c>
      <c r="T6" t="s">
        <v>360</v>
      </c>
      <c r="HC6">
        <v>1300000</v>
      </c>
    </row>
    <row r="7" spans="1:271" ht="30">
      <c r="A7" s="4" t="s">
        <v>51</v>
      </c>
      <c r="B7" s="4">
        <v>1976</v>
      </c>
      <c r="C7" s="28" t="s">
        <v>52</v>
      </c>
      <c r="D7" s="4" t="s">
        <v>53</v>
      </c>
      <c r="E7" s="4">
        <v>34</v>
      </c>
      <c r="F7" s="5" t="s">
        <v>54</v>
      </c>
      <c r="G7" s="4" t="s">
        <v>55</v>
      </c>
      <c r="I7" s="11" t="s">
        <v>333</v>
      </c>
      <c r="K7" t="s">
        <v>71</v>
      </c>
      <c r="R7" t="s">
        <v>433</v>
      </c>
      <c r="T7" t="s">
        <v>360</v>
      </c>
      <c r="HC7">
        <v>120000</v>
      </c>
    </row>
    <row r="8" spans="1:271" ht="30">
      <c r="A8" s="4" t="s">
        <v>51</v>
      </c>
      <c r="B8" s="4">
        <v>1976</v>
      </c>
      <c r="C8" s="28" t="s">
        <v>52</v>
      </c>
      <c r="D8" s="4" t="s">
        <v>53</v>
      </c>
      <c r="E8" s="4">
        <v>34</v>
      </c>
      <c r="F8" s="5" t="s">
        <v>54</v>
      </c>
      <c r="G8" s="4" t="s">
        <v>55</v>
      </c>
      <c r="I8" s="11" t="s">
        <v>331</v>
      </c>
      <c r="K8" t="s">
        <v>74</v>
      </c>
      <c r="R8" t="s">
        <v>433</v>
      </c>
      <c r="T8" t="s">
        <v>360</v>
      </c>
      <c r="HC8">
        <v>290000</v>
      </c>
    </row>
    <row r="9" spans="1:271" ht="30">
      <c r="A9" s="4" t="s">
        <v>51</v>
      </c>
      <c r="B9" s="4">
        <v>1976</v>
      </c>
      <c r="C9" s="28" t="s">
        <v>52</v>
      </c>
      <c r="D9" s="4" t="s">
        <v>53</v>
      </c>
      <c r="E9" s="4">
        <v>34</v>
      </c>
      <c r="F9" s="5" t="s">
        <v>54</v>
      </c>
      <c r="G9" s="4" t="s">
        <v>55</v>
      </c>
      <c r="I9" s="11" t="s">
        <v>331</v>
      </c>
      <c r="K9" t="s">
        <v>75</v>
      </c>
      <c r="R9" t="s">
        <v>433</v>
      </c>
      <c r="T9" t="s">
        <v>360</v>
      </c>
      <c r="HC9">
        <v>340000</v>
      </c>
    </row>
    <row r="10" spans="1:271" ht="30">
      <c r="A10" s="4" t="s">
        <v>51</v>
      </c>
      <c r="B10" s="4">
        <v>1976</v>
      </c>
      <c r="C10" s="28" t="s">
        <v>52</v>
      </c>
      <c r="D10" s="4" t="s">
        <v>53</v>
      </c>
      <c r="E10" s="4">
        <v>34</v>
      </c>
      <c r="F10" s="5" t="s">
        <v>54</v>
      </c>
      <c r="G10" s="4" t="s">
        <v>55</v>
      </c>
      <c r="I10" s="11" t="s">
        <v>330</v>
      </c>
      <c r="K10" t="s">
        <v>76</v>
      </c>
      <c r="R10" t="s">
        <v>433</v>
      </c>
      <c r="T10" t="s">
        <v>360</v>
      </c>
      <c r="HC10">
        <v>740000</v>
      </c>
    </row>
    <row r="11" spans="1:271" ht="30">
      <c r="A11" s="4" t="s">
        <v>51</v>
      </c>
      <c r="B11" s="4">
        <v>1976</v>
      </c>
      <c r="C11" s="28" t="s">
        <v>52</v>
      </c>
      <c r="D11" s="4" t="s">
        <v>53</v>
      </c>
      <c r="E11" s="4">
        <v>34</v>
      </c>
      <c r="F11" s="5" t="s">
        <v>54</v>
      </c>
      <c r="G11" s="4" t="s">
        <v>55</v>
      </c>
      <c r="I11" s="11" t="s">
        <v>333</v>
      </c>
      <c r="K11" t="s">
        <v>77</v>
      </c>
      <c r="R11" t="s">
        <v>433</v>
      </c>
      <c r="T11" t="s">
        <v>360</v>
      </c>
      <c r="HC11">
        <v>21000</v>
      </c>
    </row>
    <row r="12" spans="1:271" ht="30">
      <c r="A12" s="4" t="s">
        <v>51</v>
      </c>
      <c r="B12" s="4">
        <v>1976</v>
      </c>
      <c r="C12" s="28" t="s">
        <v>52</v>
      </c>
      <c r="D12" s="4" t="s">
        <v>53</v>
      </c>
      <c r="E12" s="4">
        <v>34</v>
      </c>
      <c r="F12" s="5" t="s">
        <v>54</v>
      </c>
      <c r="G12" s="4" t="s">
        <v>55</v>
      </c>
      <c r="I12" s="11" t="s">
        <v>331</v>
      </c>
      <c r="K12" t="s">
        <v>78</v>
      </c>
      <c r="R12" t="s">
        <v>433</v>
      </c>
      <c r="T12" t="s">
        <v>360</v>
      </c>
      <c r="HC12">
        <v>250000</v>
      </c>
    </row>
    <row r="13" spans="1:271" ht="30">
      <c r="A13" s="4" t="s">
        <v>51</v>
      </c>
      <c r="B13" s="4">
        <v>1976</v>
      </c>
      <c r="C13" s="28" t="s">
        <v>52</v>
      </c>
      <c r="D13" s="4" t="s">
        <v>53</v>
      </c>
      <c r="E13" s="4">
        <v>34</v>
      </c>
      <c r="F13" s="5" t="s">
        <v>54</v>
      </c>
      <c r="G13" s="4" t="s">
        <v>55</v>
      </c>
      <c r="I13" s="11" t="s">
        <v>331</v>
      </c>
      <c r="K13" t="s">
        <v>79</v>
      </c>
      <c r="R13" t="s">
        <v>433</v>
      </c>
      <c r="T13" t="s">
        <v>360</v>
      </c>
      <c r="HC13">
        <v>500000</v>
      </c>
    </row>
    <row r="14" spans="1:271" ht="30">
      <c r="A14" s="4" t="s">
        <v>51</v>
      </c>
      <c r="B14" s="4">
        <v>1978</v>
      </c>
      <c r="C14" s="28" t="s">
        <v>80</v>
      </c>
      <c r="D14" s="4" t="s">
        <v>81</v>
      </c>
      <c r="E14" s="4">
        <v>63</v>
      </c>
      <c r="F14" s="5" t="s">
        <v>82</v>
      </c>
      <c r="G14" s="4" t="s">
        <v>83</v>
      </c>
      <c r="I14" s="9" t="s">
        <v>334</v>
      </c>
      <c r="K14" t="s">
        <v>109</v>
      </c>
      <c r="P14">
        <v>0</v>
      </c>
      <c r="T14" t="s">
        <v>360</v>
      </c>
      <c r="HD14">
        <v>0</v>
      </c>
      <c r="HG14">
        <v>10000</v>
      </c>
      <c r="HJ14">
        <v>1000</v>
      </c>
      <c r="HL14">
        <v>10000</v>
      </c>
      <c r="HM14">
        <v>0</v>
      </c>
      <c r="HN14" s="7">
        <v>0</v>
      </c>
      <c r="HO14" s="7">
        <v>0</v>
      </c>
      <c r="HP14" s="7">
        <v>0</v>
      </c>
      <c r="HQ14" s="7">
        <v>0</v>
      </c>
      <c r="HR14" s="7">
        <v>0</v>
      </c>
      <c r="HS14">
        <v>0</v>
      </c>
      <c r="HT14">
        <v>0</v>
      </c>
      <c r="HU14">
        <v>0</v>
      </c>
      <c r="HW14">
        <v>0</v>
      </c>
      <c r="HY14" s="7">
        <v>0</v>
      </c>
      <c r="HZ14">
        <v>10000</v>
      </c>
      <c r="IB14">
        <v>0</v>
      </c>
      <c r="IC14">
        <v>10000</v>
      </c>
      <c r="ID14" s="7">
        <v>0</v>
      </c>
      <c r="IE14">
        <v>0</v>
      </c>
      <c r="IG14">
        <v>0</v>
      </c>
      <c r="IH14" s="7">
        <v>0</v>
      </c>
      <c r="II14">
        <v>0</v>
      </c>
      <c r="IJ14">
        <v>10000</v>
      </c>
      <c r="IK14">
        <v>0</v>
      </c>
      <c r="IM14" s="7">
        <v>0</v>
      </c>
      <c r="IN14" s="7"/>
      <c r="IV14">
        <v>0</v>
      </c>
      <c r="IW14">
        <v>1000</v>
      </c>
      <c r="IZ14" s="7">
        <v>0</v>
      </c>
      <c r="JA14" s="7"/>
      <c r="JC14">
        <v>0</v>
      </c>
      <c r="JK14">
        <v>10000</v>
      </c>
    </row>
    <row r="15" spans="1:271" ht="30">
      <c r="A15" s="4" t="s">
        <v>51</v>
      </c>
      <c r="B15" s="4">
        <v>1978</v>
      </c>
      <c r="C15" s="28" t="s">
        <v>80</v>
      </c>
      <c r="D15" s="4" t="s">
        <v>81</v>
      </c>
      <c r="E15" s="4">
        <v>63</v>
      </c>
      <c r="F15" s="5" t="s">
        <v>82</v>
      </c>
      <c r="G15" s="4" t="s">
        <v>83</v>
      </c>
      <c r="I15" s="9" t="s">
        <v>334</v>
      </c>
      <c r="K15" t="s">
        <v>109</v>
      </c>
      <c r="P15">
        <v>4</v>
      </c>
      <c r="T15" t="s">
        <v>360</v>
      </c>
      <c r="HD15">
        <v>0</v>
      </c>
      <c r="HG15">
        <v>10000</v>
      </c>
      <c r="HJ15">
        <v>1000</v>
      </c>
      <c r="HL15">
        <v>1000</v>
      </c>
      <c r="HM15">
        <v>0</v>
      </c>
      <c r="HN15" s="7">
        <v>0</v>
      </c>
      <c r="HO15" s="7">
        <v>0</v>
      </c>
      <c r="HP15" s="7">
        <v>0</v>
      </c>
      <c r="HQ15" s="7">
        <v>0</v>
      </c>
      <c r="HR15" s="7">
        <v>0</v>
      </c>
      <c r="HS15">
        <v>0</v>
      </c>
      <c r="HT15">
        <v>0</v>
      </c>
      <c r="HU15">
        <v>0</v>
      </c>
      <c r="HW15">
        <v>0</v>
      </c>
      <c r="HY15" s="7">
        <v>0</v>
      </c>
      <c r="HZ15">
        <v>0</v>
      </c>
      <c r="IB15">
        <v>0</v>
      </c>
      <c r="IC15">
        <v>0</v>
      </c>
      <c r="ID15" s="7">
        <v>0</v>
      </c>
      <c r="IE15">
        <v>0</v>
      </c>
      <c r="IG15">
        <v>0</v>
      </c>
      <c r="IH15" s="7">
        <v>0</v>
      </c>
      <c r="II15">
        <v>0</v>
      </c>
      <c r="IJ15">
        <v>0</v>
      </c>
      <c r="IK15">
        <v>0</v>
      </c>
      <c r="IM15" s="7">
        <v>0</v>
      </c>
      <c r="IN15" s="7"/>
      <c r="IV15">
        <v>0</v>
      </c>
      <c r="IW15">
        <v>1000</v>
      </c>
      <c r="IZ15" s="7">
        <v>0</v>
      </c>
      <c r="JA15" s="7"/>
      <c r="JC15">
        <v>1000</v>
      </c>
      <c r="JK15">
        <v>10000</v>
      </c>
    </row>
    <row r="16" spans="1:271" ht="30">
      <c r="A16" s="4" t="s">
        <v>51</v>
      </c>
      <c r="B16" s="4">
        <v>1978</v>
      </c>
      <c r="C16" s="28" t="s">
        <v>80</v>
      </c>
      <c r="D16" s="4" t="s">
        <v>81</v>
      </c>
      <c r="E16" s="4">
        <v>63</v>
      </c>
      <c r="F16" s="5" t="s">
        <v>82</v>
      </c>
      <c r="G16" s="4" t="s">
        <v>83</v>
      </c>
      <c r="I16" s="9" t="s">
        <v>334</v>
      </c>
      <c r="K16" t="s">
        <v>109</v>
      </c>
      <c r="P16">
        <v>16</v>
      </c>
      <c r="T16" t="s">
        <v>360</v>
      </c>
      <c r="HD16">
        <v>0</v>
      </c>
      <c r="HG16">
        <v>1000</v>
      </c>
      <c r="HJ16">
        <v>0</v>
      </c>
      <c r="HL16">
        <v>1000</v>
      </c>
      <c r="HM16">
        <v>1000</v>
      </c>
      <c r="HN16" s="7">
        <v>0</v>
      </c>
      <c r="HO16" s="7">
        <v>0</v>
      </c>
      <c r="HP16" s="7">
        <v>0</v>
      </c>
      <c r="HQ16" s="7">
        <v>0</v>
      </c>
      <c r="HR16" s="7">
        <v>0</v>
      </c>
      <c r="HS16">
        <v>1000</v>
      </c>
      <c r="HT16">
        <v>1000</v>
      </c>
      <c r="HU16">
        <v>0</v>
      </c>
      <c r="HW16">
        <v>0</v>
      </c>
      <c r="HY16" s="7">
        <v>0</v>
      </c>
      <c r="HZ16">
        <v>100000</v>
      </c>
      <c r="IB16">
        <v>1000</v>
      </c>
      <c r="IC16">
        <v>1000</v>
      </c>
      <c r="ID16" s="7">
        <v>0</v>
      </c>
      <c r="IE16">
        <v>0</v>
      </c>
      <c r="IG16">
        <v>0</v>
      </c>
      <c r="IH16" s="7">
        <v>0</v>
      </c>
      <c r="II16">
        <v>0</v>
      </c>
      <c r="IJ16">
        <v>0</v>
      </c>
      <c r="IK16">
        <v>0</v>
      </c>
      <c r="IM16" s="7">
        <v>0</v>
      </c>
      <c r="IN16" s="7"/>
      <c r="IV16">
        <v>0</v>
      </c>
      <c r="IW16">
        <v>0</v>
      </c>
      <c r="IZ16" s="7">
        <v>0</v>
      </c>
      <c r="JA16" s="7"/>
      <c r="JC16">
        <v>0</v>
      </c>
      <c r="JK16">
        <v>1000000</v>
      </c>
    </row>
    <row r="17" spans="1:271" ht="30">
      <c r="A17" s="4" t="s">
        <v>51</v>
      </c>
      <c r="B17" s="4">
        <v>1978</v>
      </c>
      <c r="C17" s="28" t="s">
        <v>80</v>
      </c>
      <c r="D17" s="4" t="s">
        <v>81</v>
      </c>
      <c r="E17" s="4">
        <v>63</v>
      </c>
      <c r="F17" s="5" t="s">
        <v>82</v>
      </c>
      <c r="G17" s="4" t="s">
        <v>83</v>
      </c>
      <c r="I17" s="9" t="s">
        <v>335</v>
      </c>
      <c r="K17" t="s">
        <v>109</v>
      </c>
      <c r="P17">
        <v>0</v>
      </c>
      <c r="T17" t="s">
        <v>360</v>
      </c>
      <c r="HD17">
        <v>0</v>
      </c>
      <c r="HG17">
        <v>10000</v>
      </c>
      <c r="HJ17">
        <v>0</v>
      </c>
      <c r="HL17">
        <v>10000</v>
      </c>
      <c r="HM17" s="7">
        <v>0</v>
      </c>
      <c r="HN17" s="7">
        <v>0</v>
      </c>
      <c r="HO17" s="7">
        <v>0</v>
      </c>
      <c r="HP17" s="7">
        <v>0</v>
      </c>
      <c r="HQ17" s="7">
        <v>0</v>
      </c>
      <c r="HR17" s="7">
        <v>0</v>
      </c>
      <c r="HS17">
        <v>0</v>
      </c>
      <c r="HT17">
        <v>0</v>
      </c>
      <c r="HU17">
        <v>0</v>
      </c>
      <c r="HW17">
        <v>0</v>
      </c>
      <c r="HY17">
        <v>1000</v>
      </c>
      <c r="IB17">
        <v>0</v>
      </c>
      <c r="IC17">
        <v>100000</v>
      </c>
      <c r="ID17">
        <v>1000</v>
      </c>
      <c r="IE17">
        <v>0</v>
      </c>
      <c r="IG17">
        <v>0</v>
      </c>
      <c r="IH17" s="7">
        <v>0</v>
      </c>
      <c r="II17">
        <v>0</v>
      </c>
      <c r="IJ17">
        <v>1000</v>
      </c>
      <c r="IK17">
        <v>0</v>
      </c>
      <c r="IM17" s="7">
        <v>0</v>
      </c>
      <c r="IN17" s="7"/>
      <c r="IV17">
        <v>0</v>
      </c>
      <c r="IW17">
        <v>10000</v>
      </c>
      <c r="IZ17">
        <v>1000</v>
      </c>
      <c r="JC17" s="7">
        <v>0</v>
      </c>
      <c r="JK17">
        <v>100000</v>
      </c>
    </row>
    <row r="18" spans="1:271" ht="30">
      <c r="A18" s="4" t="s">
        <v>51</v>
      </c>
      <c r="B18" s="4">
        <v>1978</v>
      </c>
      <c r="C18" s="28" t="s">
        <v>80</v>
      </c>
      <c r="D18" s="4" t="s">
        <v>81</v>
      </c>
      <c r="E18" s="4">
        <v>63</v>
      </c>
      <c r="F18" s="5" t="s">
        <v>82</v>
      </c>
      <c r="G18" s="4" t="s">
        <v>83</v>
      </c>
      <c r="I18" s="9" t="s">
        <v>335</v>
      </c>
      <c r="K18" t="s">
        <v>109</v>
      </c>
      <c r="P18">
        <v>4</v>
      </c>
      <c r="T18" t="s">
        <v>360</v>
      </c>
      <c r="HD18">
        <v>0</v>
      </c>
      <c r="HG18">
        <v>0</v>
      </c>
      <c r="HJ18">
        <v>1000</v>
      </c>
      <c r="HL18">
        <v>10000</v>
      </c>
      <c r="HM18" s="7">
        <v>0</v>
      </c>
      <c r="HN18" s="7">
        <v>0</v>
      </c>
      <c r="HO18" s="7">
        <v>0</v>
      </c>
      <c r="HP18" s="7">
        <v>0</v>
      </c>
      <c r="HQ18" s="7">
        <v>0</v>
      </c>
      <c r="HR18" s="7">
        <v>0</v>
      </c>
      <c r="HS18">
        <v>1000</v>
      </c>
      <c r="HT18">
        <v>0</v>
      </c>
      <c r="HU18">
        <v>0</v>
      </c>
      <c r="HW18">
        <v>0</v>
      </c>
      <c r="HY18" s="7">
        <v>0</v>
      </c>
      <c r="HZ18" s="7">
        <v>0</v>
      </c>
      <c r="IB18">
        <v>0</v>
      </c>
      <c r="IC18">
        <v>10000</v>
      </c>
      <c r="ID18">
        <v>10000</v>
      </c>
      <c r="IE18">
        <v>0</v>
      </c>
      <c r="IG18">
        <v>0</v>
      </c>
      <c r="IH18" s="7">
        <v>0</v>
      </c>
      <c r="II18">
        <v>0</v>
      </c>
      <c r="IJ18">
        <v>0</v>
      </c>
      <c r="IK18">
        <v>0</v>
      </c>
      <c r="IM18" s="7">
        <v>0</v>
      </c>
      <c r="IN18" s="7"/>
      <c r="IV18">
        <v>0</v>
      </c>
      <c r="IW18">
        <v>1000</v>
      </c>
      <c r="IZ18" s="7">
        <v>0</v>
      </c>
      <c r="JA18" s="7"/>
      <c r="JC18" s="7">
        <v>0</v>
      </c>
      <c r="JK18">
        <v>100000</v>
      </c>
    </row>
    <row r="19" spans="1:271" ht="30">
      <c r="A19" s="4" t="s">
        <v>51</v>
      </c>
      <c r="B19" s="4">
        <v>1978</v>
      </c>
      <c r="C19" s="28" t="s">
        <v>80</v>
      </c>
      <c r="D19" s="4" t="s">
        <v>81</v>
      </c>
      <c r="E19" s="4">
        <v>63</v>
      </c>
      <c r="F19" s="5" t="s">
        <v>82</v>
      </c>
      <c r="G19" s="4" t="s">
        <v>83</v>
      </c>
      <c r="I19" s="9" t="s">
        <v>335</v>
      </c>
      <c r="K19" t="s">
        <v>109</v>
      </c>
      <c r="P19">
        <v>16</v>
      </c>
      <c r="T19" t="s">
        <v>360</v>
      </c>
      <c r="HD19">
        <v>0</v>
      </c>
      <c r="HG19">
        <v>1000</v>
      </c>
      <c r="HJ19">
        <v>0</v>
      </c>
      <c r="HL19">
        <v>1000</v>
      </c>
      <c r="HM19" s="7">
        <v>0</v>
      </c>
      <c r="HN19" s="7">
        <v>0</v>
      </c>
      <c r="HO19" s="7">
        <v>0</v>
      </c>
      <c r="HP19" s="7">
        <v>0</v>
      </c>
      <c r="HQ19" s="7">
        <v>0</v>
      </c>
      <c r="HR19" s="7">
        <v>0</v>
      </c>
      <c r="HS19">
        <v>0</v>
      </c>
      <c r="HT19">
        <v>1000</v>
      </c>
      <c r="HU19">
        <v>0</v>
      </c>
      <c r="HW19">
        <v>0</v>
      </c>
      <c r="HY19" s="7">
        <v>0</v>
      </c>
      <c r="HZ19" s="7">
        <v>0</v>
      </c>
      <c r="IB19">
        <v>10000</v>
      </c>
      <c r="IC19">
        <v>1000</v>
      </c>
      <c r="ID19" s="7">
        <v>0</v>
      </c>
      <c r="IE19">
        <v>0</v>
      </c>
      <c r="IG19">
        <v>0</v>
      </c>
      <c r="IH19" s="7">
        <v>0</v>
      </c>
      <c r="II19">
        <v>0</v>
      </c>
      <c r="IJ19">
        <v>0</v>
      </c>
      <c r="IK19">
        <v>0</v>
      </c>
      <c r="IM19" s="7">
        <v>0</v>
      </c>
      <c r="IN19" s="7"/>
      <c r="IV19">
        <v>0</v>
      </c>
      <c r="IW19">
        <v>0</v>
      </c>
      <c r="IZ19">
        <v>1000</v>
      </c>
      <c r="JC19" s="7">
        <v>0</v>
      </c>
      <c r="JK19">
        <v>10000</v>
      </c>
    </row>
    <row r="20" spans="1:271" ht="30">
      <c r="A20" s="4" t="s">
        <v>51</v>
      </c>
      <c r="B20" s="4">
        <v>1978</v>
      </c>
      <c r="C20" s="28" t="s">
        <v>80</v>
      </c>
      <c r="D20" s="4" t="s">
        <v>81</v>
      </c>
      <c r="E20" s="4">
        <v>63</v>
      </c>
      <c r="F20" s="5" t="s">
        <v>82</v>
      </c>
      <c r="G20" s="4" t="s">
        <v>83</v>
      </c>
      <c r="I20" s="9" t="s">
        <v>336</v>
      </c>
      <c r="K20" t="s">
        <v>109</v>
      </c>
      <c r="P20">
        <v>0</v>
      </c>
      <c r="T20" t="s">
        <v>360</v>
      </c>
      <c r="HD20">
        <v>0</v>
      </c>
      <c r="HG20">
        <v>0</v>
      </c>
      <c r="HJ20">
        <v>10000</v>
      </c>
      <c r="HL20">
        <v>1000</v>
      </c>
      <c r="HM20" s="7">
        <v>0</v>
      </c>
      <c r="HN20" s="7">
        <v>0</v>
      </c>
      <c r="HO20" s="7">
        <v>0</v>
      </c>
      <c r="HP20" s="7">
        <v>0</v>
      </c>
      <c r="HQ20" s="7">
        <v>0</v>
      </c>
      <c r="HR20">
        <v>1000</v>
      </c>
      <c r="HS20" s="7">
        <v>0</v>
      </c>
      <c r="HT20">
        <v>0</v>
      </c>
      <c r="HU20">
        <v>10000</v>
      </c>
      <c r="HW20">
        <v>0</v>
      </c>
      <c r="HY20" s="7">
        <v>0</v>
      </c>
      <c r="HZ20" s="7">
        <v>0</v>
      </c>
      <c r="IB20">
        <v>100000</v>
      </c>
      <c r="IC20">
        <v>10000</v>
      </c>
      <c r="ID20" s="7">
        <v>0</v>
      </c>
      <c r="IE20">
        <v>0</v>
      </c>
      <c r="IG20">
        <v>0</v>
      </c>
      <c r="IH20" s="7">
        <v>0</v>
      </c>
      <c r="II20">
        <v>0</v>
      </c>
      <c r="IJ20" s="7">
        <v>0</v>
      </c>
      <c r="IK20">
        <v>0</v>
      </c>
      <c r="IM20" s="7">
        <v>0</v>
      </c>
      <c r="IN20" s="7"/>
      <c r="IV20">
        <v>0</v>
      </c>
      <c r="IW20">
        <v>10000</v>
      </c>
      <c r="IZ20" s="7">
        <v>0</v>
      </c>
      <c r="JA20" s="7"/>
      <c r="JC20" s="7">
        <v>0</v>
      </c>
      <c r="JK20">
        <v>1000000</v>
      </c>
    </row>
    <row r="21" spans="1:271" ht="30">
      <c r="A21" s="4" t="s">
        <v>51</v>
      </c>
      <c r="B21" s="4">
        <v>1978</v>
      </c>
      <c r="C21" s="28" t="s">
        <v>80</v>
      </c>
      <c r="D21" s="4" t="s">
        <v>81</v>
      </c>
      <c r="E21" s="4">
        <v>63</v>
      </c>
      <c r="F21" s="5" t="s">
        <v>82</v>
      </c>
      <c r="G21" s="4" t="s">
        <v>83</v>
      </c>
      <c r="I21" s="9" t="s">
        <v>336</v>
      </c>
      <c r="K21" t="s">
        <v>109</v>
      </c>
      <c r="P21">
        <v>4</v>
      </c>
      <c r="T21" t="s">
        <v>360</v>
      </c>
      <c r="HD21">
        <v>0</v>
      </c>
      <c r="HG21">
        <v>0</v>
      </c>
      <c r="HJ21">
        <v>1000</v>
      </c>
      <c r="HL21">
        <v>1000</v>
      </c>
      <c r="HM21" s="7">
        <v>0</v>
      </c>
      <c r="HN21" s="7">
        <v>0</v>
      </c>
      <c r="HO21" s="7">
        <v>0</v>
      </c>
      <c r="HP21" s="7">
        <v>0</v>
      </c>
      <c r="HQ21" s="7">
        <v>0</v>
      </c>
      <c r="HR21">
        <v>1000</v>
      </c>
      <c r="HS21" s="7">
        <v>0</v>
      </c>
      <c r="HT21">
        <v>0</v>
      </c>
      <c r="HU21">
        <v>0</v>
      </c>
      <c r="HW21">
        <v>0</v>
      </c>
      <c r="HY21" s="7">
        <v>0</v>
      </c>
      <c r="HZ21" s="7">
        <v>0</v>
      </c>
      <c r="IB21">
        <v>10000</v>
      </c>
      <c r="IC21">
        <v>0</v>
      </c>
      <c r="ID21" s="7">
        <v>0</v>
      </c>
      <c r="IE21">
        <v>0</v>
      </c>
      <c r="IG21">
        <v>0</v>
      </c>
      <c r="IH21" s="7">
        <v>0</v>
      </c>
      <c r="II21">
        <v>0</v>
      </c>
      <c r="IJ21" s="7">
        <v>0</v>
      </c>
      <c r="IK21">
        <v>0</v>
      </c>
      <c r="IM21" s="7">
        <v>0</v>
      </c>
      <c r="IN21" s="7"/>
      <c r="IV21">
        <v>0</v>
      </c>
      <c r="IW21">
        <v>1000</v>
      </c>
      <c r="IZ21">
        <v>0</v>
      </c>
      <c r="JC21" s="7">
        <v>0</v>
      </c>
      <c r="JK21">
        <v>100000</v>
      </c>
    </row>
    <row r="22" spans="1:271" ht="30">
      <c r="A22" s="4" t="s">
        <v>51</v>
      </c>
      <c r="B22" s="4">
        <v>1978</v>
      </c>
      <c r="C22" s="28" t="s">
        <v>80</v>
      </c>
      <c r="D22" s="4" t="s">
        <v>81</v>
      </c>
      <c r="E22" s="4">
        <v>63</v>
      </c>
      <c r="F22" s="5" t="s">
        <v>82</v>
      </c>
      <c r="G22" s="4" t="s">
        <v>83</v>
      </c>
      <c r="I22" s="9" t="s">
        <v>336</v>
      </c>
      <c r="K22" t="s">
        <v>109</v>
      </c>
      <c r="P22">
        <v>16</v>
      </c>
      <c r="T22" t="s">
        <v>360</v>
      </c>
      <c r="HD22">
        <v>0</v>
      </c>
      <c r="HG22">
        <v>0</v>
      </c>
      <c r="HJ22">
        <v>10000</v>
      </c>
      <c r="HL22">
        <v>1000</v>
      </c>
      <c r="HM22" s="7">
        <v>0</v>
      </c>
      <c r="HN22" s="7">
        <v>0</v>
      </c>
      <c r="HO22" s="7">
        <v>0</v>
      </c>
      <c r="HP22" s="7">
        <v>0</v>
      </c>
      <c r="HQ22" s="7">
        <v>0</v>
      </c>
      <c r="HR22">
        <v>10000</v>
      </c>
      <c r="HS22" s="7">
        <v>0</v>
      </c>
      <c r="HT22">
        <v>0</v>
      </c>
      <c r="HU22">
        <v>0</v>
      </c>
      <c r="HW22">
        <v>0</v>
      </c>
      <c r="HY22" s="7">
        <v>0</v>
      </c>
      <c r="HZ22" s="7">
        <v>0</v>
      </c>
      <c r="IB22">
        <v>10000</v>
      </c>
      <c r="IC22">
        <v>10000</v>
      </c>
      <c r="ID22" s="7">
        <v>0</v>
      </c>
      <c r="IE22">
        <v>0</v>
      </c>
      <c r="IG22">
        <v>0</v>
      </c>
      <c r="IH22" s="7">
        <v>0</v>
      </c>
      <c r="II22">
        <v>0</v>
      </c>
      <c r="IJ22" s="7">
        <v>0</v>
      </c>
      <c r="IK22">
        <v>0</v>
      </c>
      <c r="IM22" s="7">
        <v>0</v>
      </c>
      <c r="IN22" s="7"/>
      <c r="IV22">
        <v>0</v>
      </c>
      <c r="IW22">
        <v>0</v>
      </c>
      <c r="IZ22">
        <v>10000</v>
      </c>
      <c r="JC22" s="7">
        <v>0</v>
      </c>
      <c r="JK22">
        <v>100000</v>
      </c>
    </row>
    <row r="23" spans="1:271" ht="30">
      <c r="A23" s="4" t="s">
        <v>51</v>
      </c>
      <c r="B23" s="4">
        <v>1978</v>
      </c>
      <c r="C23" s="28" t="s">
        <v>80</v>
      </c>
      <c r="D23" s="4" t="s">
        <v>81</v>
      </c>
      <c r="E23" s="4">
        <v>63</v>
      </c>
      <c r="F23" s="5" t="s">
        <v>82</v>
      </c>
      <c r="G23" s="4" t="s">
        <v>83</v>
      </c>
      <c r="I23" s="9" t="s">
        <v>337</v>
      </c>
      <c r="K23" t="s">
        <v>109</v>
      </c>
      <c r="P23">
        <v>0</v>
      </c>
      <c r="T23" t="s">
        <v>360</v>
      </c>
      <c r="HD23">
        <v>0</v>
      </c>
      <c r="HG23">
        <v>10000</v>
      </c>
      <c r="HJ23">
        <v>1000</v>
      </c>
      <c r="HL23">
        <v>1000</v>
      </c>
      <c r="HM23" s="7">
        <v>0</v>
      </c>
      <c r="HN23" s="7">
        <v>0</v>
      </c>
      <c r="HO23" s="7">
        <v>0</v>
      </c>
      <c r="HP23">
        <v>10000</v>
      </c>
      <c r="HQ23" s="7">
        <v>0</v>
      </c>
      <c r="HR23" s="7">
        <v>0</v>
      </c>
      <c r="HS23" s="7">
        <v>0</v>
      </c>
      <c r="HT23">
        <v>10000</v>
      </c>
      <c r="HU23">
        <v>0</v>
      </c>
      <c r="HW23">
        <v>10000</v>
      </c>
      <c r="HY23" s="7">
        <v>0</v>
      </c>
      <c r="HZ23">
        <v>1000</v>
      </c>
      <c r="IB23">
        <v>1000000</v>
      </c>
      <c r="IC23">
        <v>10000</v>
      </c>
      <c r="ID23" s="7">
        <v>0</v>
      </c>
      <c r="IE23">
        <v>0</v>
      </c>
      <c r="IG23">
        <v>0</v>
      </c>
      <c r="IH23" s="7">
        <v>0</v>
      </c>
      <c r="II23">
        <v>0</v>
      </c>
      <c r="IJ23">
        <v>1000</v>
      </c>
      <c r="IK23">
        <v>0</v>
      </c>
      <c r="IM23" s="7">
        <v>0</v>
      </c>
      <c r="IN23" s="7"/>
      <c r="IV23">
        <v>0</v>
      </c>
      <c r="IW23">
        <v>10000</v>
      </c>
      <c r="IZ23" s="7">
        <v>0</v>
      </c>
      <c r="JA23" s="7"/>
      <c r="JC23" s="7">
        <v>0</v>
      </c>
      <c r="JK23">
        <v>10000</v>
      </c>
    </row>
    <row r="24" spans="1:271" ht="30">
      <c r="A24" s="4" t="s">
        <v>51</v>
      </c>
      <c r="B24" s="4">
        <v>1978</v>
      </c>
      <c r="C24" s="28" t="s">
        <v>80</v>
      </c>
      <c r="D24" s="4" t="s">
        <v>81</v>
      </c>
      <c r="E24" s="4">
        <v>63</v>
      </c>
      <c r="F24" s="5" t="s">
        <v>82</v>
      </c>
      <c r="G24" s="4" t="s">
        <v>83</v>
      </c>
      <c r="I24" s="9" t="s">
        <v>337</v>
      </c>
      <c r="K24" t="s">
        <v>109</v>
      </c>
      <c r="P24">
        <v>4</v>
      </c>
      <c r="T24" t="s">
        <v>360</v>
      </c>
      <c r="HD24">
        <v>0</v>
      </c>
      <c r="HG24">
        <v>10000</v>
      </c>
      <c r="HJ24">
        <v>1000</v>
      </c>
      <c r="HL24">
        <v>1000</v>
      </c>
      <c r="HM24" s="7">
        <v>0</v>
      </c>
      <c r="HN24" s="7">
        <v>0</v>
      </c>
      <c r="HO24" s="7">
        <v>0</v>
      </c>
      <c r="HP24" s="7">
        <v>0</v>
      </c>
      <c r="HQ24" s="7">
        <v>0</v>
      </c>
      <c r="HR24" s="7">
        <v>0</v>
      </c>
      <c r="HS24" s="7">
        <v>0</v>
      </c>
      <c r="HT24">
        <v>10000</v>
      </c>
      <c r="HU24">
        <v>0</v>
      </c>
      <c r="HW24">
        <v>10000</v>
      </c>
      <c r="HY24" s="7">
        <v>0</v>
      </c>
      <c r="HZ24">
        <v>10000</v>
      </c>
      <c r="IB24">
        <v>100000</v>
      </c>
      <c r="IC24">
        <v>0</v>
      </c>
      <c r="ID24">
        <v>10000</v>
      </c>
      <c r="IE24">
        <v>0</v>
      </c>
      <c r="IG24">
        <v>0</v>
      </c>
      <c r="IH24" s="7">
        <v>0</v>
      </c>
      <c r="II24">
        <v>0</v>
      </c>
      <c r="IJ24">
        <v>10000</v>
      </c>
      <c r="IK24">
        <v>0</v>
      </c>
      <c r="IM24" s="7">
        <v>0</v>
      </c>
      <c r="IN24" s="7"/>
      <c r="IV24">
        <v>0</v>
      </c>
      <c r="IW24">
        <v>100000</v>
      </c>
      <c r="IZ24" s="7">
        <v>0</v>
      </c>
      <c r="JA24" s="7"/>
      <c r="JC24">
        <v>10000</v>
      </c>
      <c r="JK24">
        <v>10000</v>
      </c>
    </row>
    <row r="25" spans="1:271" ht="30">
      <c r="A25" s="4" t="s">
        <v>51</v>
      </c>
      <c r="B25" s="4">
        <v>1978</v>
      </c>
      <c r="C25" s="28" t="s">
        <v>80</v>
      </c>
      <c r="D25" s="4" t="s">
        <v>81</v>
      </c>
      <c r="E25" s="4">
        <v>63</v>
      </c>
      <c r="F25" s="5" t="s">
        <v>82</v>
      </c>
      <c r="G25" s="4" t="s">
        <v>83</v>
      </c>
      <c r="I25" s="9" t="s">
        <v>337</v>
      </c>
      <c r="K25" t="s">
        <v>109</v>
      </c>
      <c r="P25">
        <v>16</v>
      </c>
      <c r="T25" t="s">
        <v>360</v>
      </c>
      <c r="HD25">
        <v>0</v>
      </c>
      <c r="HG25">
        <v>10000</v>
      </c>
      <c r="HJ25">
        <v>1000</v>
      </c>
      <c r="HL25">
        <v>1000</v>
      </c>
      <c r="HM25">
        <v>1000</v>
      </c>
      <c r="HN25" s="7">
        <v>0</v>
      </c>
      <c r="HO25" s="7">
        <v>0</v>
      </c>
      <c r="HP25" s="7">
        <v>0</v>
      </c>
      <c r="HQ25" s="7">
        <v>0</v>
      </c>
      <c r="HR25" s="7">
        <v>0</v>
      </c>
      <c r="HS25" s="7">
        <v>0</v>
      </c>
      <c r="HT25">
        <v>1000</v>
      </c>
      <c r="HU25">
        <v>0</v>
      </c>
      <c r="HW25">
        <v>0</v>
      </c>
      <c r="HY25" s="7">
        <v>0</v>
      </c>
      <c r="HZ25" s="7">
        <v>0</v>
      </c>
      <c r="IB25">
        <v>100000</v>
      </c>
      <c r="IC25">
        <v>1000</v>
      </c>
      <c r="ID25" s="7">
        <v>0</v>
      </c>
      <c r="IE25">
        <v>0</v>
      </c>
      <c r="IG25">
        <v>0</v>
      </c>
      <c r="IH25" s="7">
        <v>0</v>
      </c>
      <c r="II25">
        <v>0</v>
      </c>
      <c r="IJ25">
        <v>1000</v>
      </c>
      <c r="IK25">
        <v>0</v>
      </c>
      <c r="IM25" s="7">
        <v>0</v>
      </c>
      <c r="IN25" s="7"/>
      <c r="IV25">
        <v>0</v>
      </c>
      <c r="IW25">
        <v>0</v>
      </c>
      <c r="IZ25" s="7">
        <v>0</v>
      </c>
      <c r="JA25" s="7"/>
      <c r="JC25">
        <v>10000</v>
      </c>
      <c r="JK25">
        <v>10000</v>
      </c>
    </row>
    <row r="26" spans="1:271" ht="30">
      <c r="A26" s="4" t="s">
        <v>51</v>
      </c>
      <c r="B26" s="4">
        <v>1978</v>
      </c>
      <c r="C26" s="28" t="s">
        <v>80</v>
      </c>
      <c r="D26" s="4" t="s">
        <v>81</v>
      </c>
      <c r="E26" s="4">
        <v>63</v>
      </c>
      <c r="F26" s="5" t="s">
        <v>82</v>
      </c>
      <c r="G26" s="4" t="s">
        <v>83</v>
      </c>
      <c r="I26" s="9" t="s">
        <v>338</v>
      </c>
      <c r="K26" t="s">
        <v>108</v>
      </c>
      <c r="P26">
        <v>0</v>
      </c>
      <c r="T26" t="s">
        <v>360</v>
      </c>
      <c r="HD26">
        <v>0</v>
      </c>
      <c r="HG26">
        <v>1000</v>
      </c>
      <c r="HJ26">
        <v>0</v>
      </c>
      <c r="HL26">
        <v>10000</v>
      </c>
      <c r="HM26" s="7">
        <v>0</v>
      </c>
      <c r="HN26" s="7">
        <v>0</v>
      </c>
      <c r="HO26" s="7">
        <v>0</v>
      </c>
      <c r="HP26" s="7">
        <v>0</v>
      </c>
      <c r="HQ26" s="7">
        <v>0</v>
      </c>
      <c r="HR26" s="7">
        <v>0</v>
      </c>
      <c r="HS26" s="7">
        <v>0</v>
      </c>
      <c r="HT26">
        <v>1000</v>
      </c>
      <c r="HU26">
        <v>0</v>
      </c>
      <c r="HW26" s="7">
        <v>0</v>
      </c>
      <c r="HY26" s="7">
        <v>0</v>
      </c>
      <c r="HZ26" s="7">
        <v>100000</v>
      </c>
      <c r="IB26">
        <v>0</v>
      </c>
      <c r="IC26">
        <v>100000</v>
      </c>
      <c r="ID26" s="7">
        <v>0</v>
      </c>
      <c r="IE26">
        <v>0</v>
      </c>
      <c r="IG26">
        <v>0</v>
      </c>
      <c r="IH26" s="7">
        <v>0</v>
      </c>
      <c r="II26">
        <v>0</v>
      </c>
      <c r="IJ26">
        <v>0</v>
      </c>
      <c r="IK26">
        <v>0</v>
      </c>
      <c r="IM26" s="7">
        <v>0</v>
      </c>
      <c r="IN26" s="7"/>
      <c r="IV26">
        <v>0</v>
      </c>
      <c r="IW26">
        <v>10000</v>
      </c>
      <c r="IZ26" s="7">
        <v>0</v>
      </c>
      <c r="JA26" s="7"/>
      <c r="JC26">
        <v>1000</v>
      </c>
      <c r="JK26">
        <v>10000</v>
      </c>
    </row>
    <row r="27" spans="1:271" ht="30">
      <c r="A27" s="4" t="s">
        <v>51</v>
      </c>
      <c r="B27" s="4">
        <v>1978</v>
      </c>
      <c r="C27" s="28" t="s">
        <v>80</v>
      </c>
      <c r="D27" s="4" t="s">
        <v>81</v>
      </c>
      <c r="E27" s="4">
        <v>63</v>
      </c>
      <c r="F27" s="5" t="s">
        <v>82</v>
      </c>
      <c r="G27" s="4" t="s">
        <v>83</v>
      </c>
      <c r="I27" s="9" t="s">
        <v>338</v>
      </c>
      <c r="K27" t="s">
        <v>108</v>
      </c>
      <c r="P27">
        <v>4</v>
      </c>
      <c r="T27" t="s">
        <v>360</v>
      </c>
      <c r="HD27">
        <v>0</v>
      </c>
      <c r="HG27">
        <v>100000</v>
      </c>
      <c r="HJ27">
        <v>0</v>
      </c>
      <c r="HL27">
        <v>1000</v>
      </c>
      <c r="HM27" s="7">
        <v>0</v>
      </c>
      <c r="HN27" s="7">
        <v>0</v>
      </c>
      <c r="HO27" s="7">
        <v>0</v>
      </c>
      <c r="HP27" s="7">
        <v>0</v>
      </c>
      <c r="HQ27">
        <v>10000</v>
      </c>
      <c r="HR27" s="7">
        <v>0</v>
      </c>
      <c r="HS27" s="7">
        <v>0</v>
      </c>
      <c r="HT27">
        <v>10000</v>
      </c>
      <c r="HU27">
        <v>0</v>
      </c>
      <c r="HW27" s="7">
        <v>0</v>
      </c>
      <c r="HY27" s="7">
        <v>0</v>
      </c>
      <c r="HZ27">
        <v>100000</v>
      </c>
      <c r="IB27">
        <v>0</v>
      </c>
      <c r="IC27">
        <v>0</v>
      </c>
      <c r="ID27" s="7">
        <v>0</v>
      </c>
      <c r="IE27">
        <v>0</v>
      </c>
      <c r="IG27">
        <v>10000</v>
      </c>
      <c r="IH27" s="7">
        <v>0</v>
      </c>
      <c r="II27">
        <v>0</v>
      </c>
      <c r="IJ27">
        <v>0</v>
      </c>
      <c r="IK27">
        <v>0</v>
      </c>
      <c r="IM27" s="7">
        <v>0</v>
      </c>
      <c r="IN27" s="7"/>
      <c r="IV27">
        <v>0</v>
      </c>
      <c r="IW27">
        <v>1000</v>
      </c>
      <c r="IZ27" s="7">
        <v>0</v>
      </c>
      <c r="JA27" s="7"/>
      <c r="JC27">
        <v>1000</v>
      </c>
      <c r="JK27">
        <v>10000</v>
      </c>
    </row>
    <row r="28" spans="1:271" ht="30">
      <c r="A28" s="4" t="s">
        <v>51</v>
      </c>
      <c r="B28" s="4">
        <v>1978</v>
      </c>
      <c r="C28" s="28" t="s">
        <v>80</v>
      </c>
      <c r="D28" s="4" t="s">
        <v>81</v>
      </c>
      <c r="E28" s="4">
        <v>63</v>
      </c>
      <c r="F28" s="5" t="s">
        <v>82</v>
      </c>
      <c r="G28" s="4" t="s">
        <v>83</v>
      </c>
      <c r="I28" s="9" t="s">
        <v>338</v>
      </c>
      <c r="K28" t="s">
        <v>108</v>
      </c>
      <c r="P28">
        <v>16</v>
      </c>
      <c r="T28" t="s">
        <v>360</v>
      </c>
      <c r="HD28">
        <v>0</v>
      </c>
      <c r="HG28">
        <v>10000</v>
      </c>
      <c r="HJ28">
        <v>1000</v>
      </c>
      <c r="HL28">
        <v>1000</v>
      </c>
      <c r="HM28">
        <v>10000</v>
      </c>
      <c r="HN28" s="7">
        <v>0</v>
      </c>
      <c r="HO28" s="7">
        <v>0</v>
      </c>
      <c r="HP28" s="7">
        <v>0</v>
      </c>
      <c r="HQ28" s="7">
        <v>0</v>
      </c>
      <c r="HR28" s="7">
        <v>0</v>
      </c>
      <c r="HS28" s="7">
        <v>0</v>
      </c>
      <c r="HT28">
        <v>10000</v>
      </c>
      <c r="HU28">
        <v>0</v>
      </c>
      <c r="HW28" s="7">
        <v>0</v>
      </c>
      <c r="HY28" s="7">
        <v>0</v>
      </c>
      <c r="HZ28">
        <v>100000</v>
      </c>
      <c r="IB28">
        <v>0</v>
      </c>
      <c r="IC28">
        <v>10000</v>
      </c>
      <c r="ID28" s="7">
        <v>0</v>
      </c>
      <c r="IE28">
        <v>0</v>
      </c>
      <c r="IG28">
        <v>10000</v>
      </c>
      <c r="IH28" s="7">
        <v>0</v>
      </c>
      <c r="II28">
        <v>0</v>
      </c>
      <c r="IJ28">
        <v>1000</v>
      </c>
      <c r="IK28">
        <v>0</v>
      </c>
      <c r="IM28" s="7">
        <v>0</v>
      </c>
      <c r="IN28" s="7"/>
      <c r="IV28">
        <v>0</v>
      </c>
      <c r="IW28">
        <v>0</v>
      </c>
      <c r="IZ28" s="7">
        <v>0</v>
      </c>
      <c r="JA28" s="7"/>
      <c r="JC28">
        <v>0</v>
      </c>
      <c r="JK28">
        <v>1000</v>
      </c>
    </row>
    <row r="29" spans="1:271" ht="30">
      <c r="A29" s="4" t="s">
        <v>51</v>
      </c>
      <c r="B29" s="4">
        <v>1978</v>
      </c>
      <c r="C29" s="28" t="s">
        <v>80</v>
      </c>
      <c r="D29" s="4" t="s">
        <v>81</v>
      </c>
      <c r="E29" s="4">
        <v>63</v>
      </c>
      <c r="F29" s="5" t="s">
        <v>82</v>
      </c>
      <c r="G29" s="4" t="s">
        <v>83</v>
      </c>
      <c r="I29" s="9" t="s">
        <v>339</v>
      </c>
      <c r="K29" t="s">
        <v>108</v>
      </c>
      <c r="P29">
        <v>0</v>
      </c>
      <c r="T29" t="s">
        <v>360</v>
      </c>
      <c r="HD29">
        <v>0</v>
      </c>
      <c r="HG29">
        <v>1000</v>
      </c>
      <c r="HJ29">
        <v>0</v>
      </c>
      <c r="HL29">
        <v>0</v>
      </c>
      <c r="HM29" s="7">
        <v>0</v>
      </c>
      <c r="HN29">
        <v>10000</v>
      </c>
      <c r="HO29" s="7">
        <v>0</v>
      </c>
      <c r="HP29" s="7">
        <v>0</v>
      </c>
      <c r="HQ29" s="7">
        <v>0</v>
      </c>
      <c r="HR29" s="7">
        <v>0</v>
      </c>
      <c r="HS29" s="7">
        <v>0</v>
      </c>
      <c r="HT29">
        <v>0</v>
      </c>
      <c r="HU29">
        <v>0</v>
      </c>
      <c r="HW29" s="7">
        <v>0</v>
      </c>
      <c r="HY29" s="7">
        <v>0</v>
      </c>
      <c r="HZ29">
        <v>0</v>
      </c>
      <c r="IB29">
        <v>0</v>
      </c>
      <c r="IC29">
        <v>10000</v>
      </c>
      <c r="ID29" s="7">
        <v>0</v>
      </c>
      <c r="IE29">
        <v>0</v>
      </c>
      <c r="IG29">
        <v>0</v>
      </c>
      <c r="IH29" s="7">
        <v>0</v>
      </c>
      <c r="II29">
        <v>0</v>
      </c>
      <c r="IJ29">
        <v>10000</v>
      </c>
      <c r="IK29">
        <v>0</v>
      </c>
      <c r="IM29" s="7">
        <v>0</v>
      </c>
      <c r="IN29" s="7"/>
      <c r="IV29">
        <v>0</v>
      </c>
      <c r="IW29">
        <v>10000</v>
      </c>
      <c r="IZ29" s="7">
        <v>0</v>
      </c>
      <c r="JA29" s="7"/>
      <c r="JC29">
        <v>0</v>
      </c>
      <c r="JK29">
        <v>100000</v>
      </c>
    </row>
    <row r="30" spans="1:271" ht="30">
      <c r="A30" s="4" t="s">
        <v>51</v>
      </c>
      <c r="B30" s="4">
        <v>1978</v>
      </c>
      <c r="C30" s="28" t="s">
        <v>80</v>
      </c>
      <c r="D30" s="4" t="s">
        <v>81</v>
      </c>
      <c r="E30" s="4">
        <v>63</v>
      </c>
      <c r="F30" s="5" t="s">
        <v>82</v>
      </c>
      <c r="G30" s="4" t="s">
        <v>83</v>
      </c>
      <c r="I30" s="9" t="s">
        <v>339</v>
      </c>
      <c r="K30" t="s">
        <v>108</v>
      </c>
      <c r="P30">
        <v>4</v>
      </c>
      <c r="T30" t="s">
        <v>360</v>
      </c>
      <c r="HD30">
        <v>0</v>
      </c>
      <c r="HG30">
        <v>1000</v>
      </c>
      <c r="HJ30">
        <v>100</v>
      </c>
      <c r="HL30">
        <v>1000</v>
      </c>
      <c r="HM30" s="7">
        <v>0</v>
      </c>
      <c r="HN30">
        <v>1000</v>
      </c>
      <c r="HO30" s="7">
        <v>0</v>
      </c>
      <c r="HP30" s="7">
        <v>0</v>
      </c>
      <c r="HQ30" s="7">
        <v>0</v>
      </c>
      <c r="HR30" s="7">
        <v>0</v>
      </c>
      <c r="HS30" s="7">
        <v>0</v>
      </c>
      <c r="HT30">
        <v>0</v>
      </c>
      <c r="HU30">
        <v>0</v>
      </c>
      <c r="HW30" s="7">
        <v>0</v>
      </c>
      <c r="HY30" s="7">
        <v>0</v>
      </c>
      <c r="HZ30">
        <v>0</v>
      </c>
      <c r="IB30">
        <v>0</v>
      </c>
      <c r="IC30">
        <v>0</v>
      </c>
      <c r="ID30" s="7">
        <v>0</v>
      </c>
      <c r="IE30">
        <v>0</v>
      </c>
      <c r="IG30">
        <v>0</v>
      </c>
      <c r="IH30">
        <v>100</v>
      </c>
      <c r="II30">
        <v>0</v>
      </c>
      <c r="IJ30">
        <v>100</v>
      </c>
      <c r="IK30">
        <v>0</v>
      </c>
      <c r="IM30" s="7">
        <v>0</v>
      </c>
      <c r="IN30" s="7"/>
      <c r="IV30">
        <v>0</v>
      </c>
      <c r="IW30">
        <v>1000</v>
      </c>
      <c r="IZ30" s="7">
        <v>0</v>
      </c>
      <c r="JA30" s="7"/>
      <c r="JC30">
        <v>0</v>
      </c>
      <c r="JK30">
        <v>100000</v>
      </c>
    </row>
    <row r="31" spans="1:271" ht="30">
      <c r="A31" s="4" t="s">
        <v>51</v>
      </c>
      <c r="B31" s="4">
        <v>1978</v>
      </c>
      <c r="C31" s="28" t="s">
        <v>80</v>
      </c>
      <c r="D31" s="4" t="s">
        <v>81</v>
      </c>
      <c r="E31" s="4">
        <v>63</v>
      </c>
      <c r="F31" s="5" t="s">
        <v>82</v>
      </c>
      <c r="G31" s="4" t="s">
        <v>83</v>
      </c>
      <c r="I31" s="9" t="s">
        <v>339</v>
      </c>
      <c r="K31" t="s">
        <v>108</v>
      </c>
      <c r="P31">
        <v>16</v>
      </c>
      <c r="T31" t="s">
        <v>360</v>
      </c>
      <c r="HD31">
        <v>0</v>
      </c>
      <c r="HG31">
        <v>0</v>
      </c>
      <c r="HJ31">
        <v>0</v>
      </c>
      <c r="HL31">
        <v>100</v>
      </c>
      <c r="HM31" s="7">
        <v>0</v>
      </c>
      <c r="HN31" s="7">
        <v>0</v>
      </c>
      <c r="HO31" s="7">
        <v>0</v>
      </c>
      <c r="HP31" s="7">
        <v>0</v>
      </c>
      <c r="HQ31" s="7">
        <v>0</v>
      </c>
      <c r="HR31" s="7">
        <v>0</v>
      </c>
      <c r="HS31" s="7">
        <v>0</v>
      </c>
      <c r="HT31">
        <v>100</v>
      </c>
      <c r="HU31">
        <v>0</v>
      </c>
      <c r="HW31" s="7">
        <v>0</v>
      </c>
      <c r="HY31" s="7">
        <v>0</v>
      </c>
      <c r="HZ31">
        <v>100</v>
      </c>
      <c r="IB31">
        <v>0</v>
      </c>
      <c r="IC31">
        <v>0</v>
      </c>
      <c r="ID31" s="7">
        <v>0</v>
      </c>
      <c r="IE31">
        <v>0</v>
      </c>
      <c r="IG31">
        <v>0</v>
      </c>
      <c r="IH31" s="7">
        <v>0</v>
      </c>
      <c r="II31">
        <v>0</v>
      </c>
      <c r="IJ31">
        <v>100</v>
      </c>
      <c r="IK31">
        <v>0</v>
      </c>
      <c r="IM31" s="7">
        <v>0</v>
      </c>
      <c r="IN31" s="7"/>
      <c r="IV31">
        <v>0</v>
      </c>
      <c r="IW31">
        <v>0</v>
      </c>
      <c r="IZ31" s="7">
        <v>0</v>
      </c>
      <c r="JA31" s="7"/>
      <c r="JC31">
        <v>1000</v>
      </c>
      <c r="JK31">
        <v>1000</v>
      </c>
    </row>
    <row r="32" spans="1:271" ht="30">
      <c r="A32" s="4" t="s">
        <v>51</v>
      </c>
      <c r="B32" s="4">
        <v>1978</v>
      </c>
      <c r="C32" s="28" t="s">
        <v>80</v>
      </c>
      <c r="D32" s="4" t="s">
        <v>81</v>
      </c>
      <c r="E32" s="4">
        <v>63</v>
      </c>
      <c r="F32" s="5" t="s">
        <v>82</v>
      </c>
      <c r="G32" s="4" t="s">
        <v>83</v>
      </c>
      <c r="I32" s="9" t="s">
        <v>340</v>
      </c>
      <c r="K32" t="s">
        <v>108</v>
      </c>
      <c r="P32">
        <v>0</v>
      </c>
      <c r="T32" t="s">
        <v>360</v>
      </c>
      <c r="HD32">
        <v>0</v>
      </c>
      <c r="HG32">
        <v>100000</v>
      </c>
      <c r="HJ32">
        <v>1000</v>
      </c>
      <c r="HL32">
        <v>100000</v>
      </c>
      <c r="HM32" s="7">
        <v>0</v>
      </c>
      <c r="HN32" s="7">
        <v>0</v>
      </c>
      <c r="HO32" s="7">
        <v>0</v>
      </c>
      <c r="HP32" s="7">
        <v>0</v>
      </c>
      <c r="HQ32" s="7">
        <v>0</v>
      </c>
      <c r="HR32" s="7">
        <v>0</v>
      </c>
      <c r="HS32" s="7">
        <v>0</v>
      </c>
      <c r="HT32">
        <v>1000</v>
      </c>
      <c r="HU32">
        <v>0</v>
      </c>
      <c r="HW32" s="7">
        <v>0</v>
      </c>
      <c r="HY32" s="7">
        <v>0</v>
      </c>
      <c r="HZ32" s="7">
        <v>0</v>
      </c>
      <c r="IB32">
        <v>10000</v>
      </c>
      <c r="IC32">
        <v>100000</v>
      </c>
      <c r="ID32" s="7">
        <v>0</v>
      </c>
      <c r="IE32">
        <v>0</v>
      </c>
      <c r="IG32">
        <v>0</v>
      </c>
      <c r="IH32" s="7">
        <v>0</v>
      </c>
      <c r="II32">
        <v>0</v>
      </c>
      <c r="IJ32" s="7">
        <v>0</v>
      </c>
      <c r="IK32">
        <v>0</v>
      </c>
      <c r="IM32" s="7">
        <v>0</v>
      </c>
      <c r="IN32" s="7"/>
      <c r="IV32">
        <v>0</v>
      </c>
      <c r="IW32">
        <v>100000</v>
      </c>
      <c r="IZ32" s="7">
        <v>0</v>
      </c>
      <c r="JA32" s="7"/>
      <c r="JC32" s="7">
        <v>0</v>
      </c>
      <c r="JK32">
        <v>10000000</v>
      </c>
    </row>
    <row r="33" spans="1:271" ht="30">
      <c r="A33" s="4" t="s">
        <v>51</v>
      </c>
      <c r="B33" s="4">
        <v>1978</v>
      </c>
      <c r="C33" s="28" t="s">
        <v>80</v>
      </c>
      <c r="D33" s="4" t="s">
        <v>81</v>
      </c>
      <c r="E33" s="4">
        <v>63</v>
      </c>
      <c r="F33" s="5" t="s">
        <v>82</v>
      </c>
      <c r="G33" s="4" t="s">
        <v>83</v>
      </c>
      <c r="I33" s="9" t="s">
        <v>340</v>
      </c>
      <c r="K33" t="s">
        <v>108</v>
      </c>
      <c r="P33">
        <v>4</v>
      </c>
      <c r="T33" t="s">
        <v>360</v>
      </c>
      <c r="HD33">
        <v>0</v>
      </c>
      <c r="HG33">
        <v>100000</v>
      </c>
      <c r="HJ33">
        <v>1000</v>
      </c>
      <c r="HL33">
        <v>10000</v>
      </c>
      <c r="HM33" s="7">
        <v>0</v>
      </c>
      <c r="HN33" s="7">
        <v>0</v>
      </c>
      <c r="HO33" s="7">
        <v>0</v>
      </c>
      <c r="HP33" s="7">
        <v>0</v>
      </c>
      <c r="HQ33" s="7">
        <v>0</v>
      </c>
      <c r="HR33" s="7">
        <v>0</v>
      </c>
      <c r="HS33" s="7">
        <v>0</v>
      </c>
      <c r="HT33">
        <v>0</v>
      </c>
      <c r="HU33">
        <v>0</v>
      </c>
      <c r="HW33" s="7">
        <v>0</v>
      </c>
      <c r="HY33" s="7">
        <v>0</v>
      </c>
      <c r="HZ33" s="7">
        <v>0</v>
      </c>
      <c r="IB33">
        <v>10000</v>
      </c>
      <c r="IC33">
        <v>10000</v>
      </c>
      <c r="ID33">
        <v>10000</v>
      </c>
      <c r="IE33">
        <v>0</v>
      </c>
      <c r="IG33">
        <v>0</v>
      </c>
      <c r="IH33" s="7">
        <v>0</v>
      </c>
      <c r="II33">
        <v>0</v>
      </c>
      <c r="IJ33" s="7">
        <v>0</v>
      </c>
      <c r="IK33">
        <v>0</v>
      </c>
      <c r="IM33" s="7">
        <v>0</v>
      </c>
      <c r="IN33" s="7"/>
      <c r="IV33">
        <v>0</v>
      </c>
      <c r="IW33">
        <v>100000</v>
      </c>
      <c r="IZ33" s="7">
        <v>0</v>
      </c>
      <c r="JA33" s="7"/>
      <c r="JC33" s="7">
        <v>0</v>
      </c>
      <c r="JK33">
        <v>100000</v>
      </c>
    </row>
    <row r="34" spans="1:271" ht="30">
      <c r="A34" s="4" t="s">
        <v>51</v>
      </c>
      <c r="B34" s="4">
        <v>1978</v>
      </c>
      <c r="C34" s="28" t="s">
        <v>80</v>
      </c>
      <c r="D34" s="4" t="s">
        <v>81</v>
      </c>
      <c r="E34" s="4">
        <v>63</v>
      </c>
      <c r="F34" s="5" t="s">
        <v>82</v>
      </c>
      <c r="G34" s="4" t="s">
        <v>83</v>
      </c>
      <c r="I34" s="9" t="s">
        <v>340</v>
      </c>
      <c r="K34" t="s">
        <v>108</v>
      </c>
      <c r="P34">
        <v>16</v>
      </c>
      <c r="T34" t="s">
        <v>360</v>
      </c>
      <c r="HD34">
        <v>0</v>
      </c>
      <c r="HG34">
        <v>100</v>
      </c>
      <c r="HJ34">
        <v>100</v>
      </c>
      <c r="HL34">
        <v>1000</v>
      </c>
      <c r="HM34" s="7">
        <v>0</v>
      </c>
      <c r="HN34" s="7">
        <v>0</v>
      </c>
      <c r="HO34" s="7">
        <v>0</v>
      </c>
      <c r="HP34" s="7">
        <v>0</v>
      </c>
      <c r="HQ34" s="7">
        <v>0</v>
      </c>
      <c r="HR34" s="7">
        <v>0</v>
      </c>
      <c r="HS34" s="7">
        <v>0</v>
      </c>
      <c r="HT34">
        <v>0</v>
      </c>
      <c r="HU34">
        <v>100</v>
      </c>
      <c r="HW34" s="7">
        <v>0</v>
      </c>
      <c r="HY34" s="7">
        <v>0</v>
      </c>
      <c r="HZ34" s="7">
        <v>0</v>
      </c>
      <c r="IB34">
        <v>100</v>
      </c>
      <c r="IC34">
        <v>100</v>
      </c>
      <c r="ID34" s="7">
        <v>0</v>
      </c>
      <c r="IE34">
        <v>0</v>
      </c>
      <c r="IG34">
        <v>0</v>
      </c>
      <c r="IH34" s="7">
        <v>0</v>
      </c>
      <c r="II34">
        <v>0</v>
      </c>
      <c r="IJ34" s="7">
        <v>0</v>
      </c>
      <c r="IK34">
        <v>0</v>
      </c>
      <c r="IM34" s="7">
        <v>0</v>
      </c>
      <c r="IN34" s="7"/>
      <c r="IV34">
        <v>0</v>
      </c>
      <c r="IW34">
        <v>100</v>
      </c>
      <c r="IZ34" s="7">
        <v>0</v>
      </c>
      <c r="JA34" s="7"/>
      <c r="JC34" s="7">
        <v>0</v>
      </c>
      <c r="JK34">
        <v>100</v>
      </c>
    </row>
    <row r="35" spans="1:271" ht="30">
      <c r="A35" s="4" t="s">
        <v>51</v>
      </c>
      <c r="B35" s="4">
        <v>1978</v>
      </c>
      <c r="C35" s="28" t="s">
        <v>80</v>
      </c>
      <c r="D35" s="4" t="s">
        <v>81</v>
      </c>
      <c r="E35" s="4">
        <v>63</v>
      </c>
      <c r="F35" s="5" t="s">
        <v>82</v>
      </c>
      <c r="G35" s="4" t="s">
        <v>83</v>
      </c>
      <c r="I35" s="9" t="s">
        <v>341</v>
      </c>
      <c r="K35" t="s">
        <v>108</v>
      </c>
      <c r="P35">
        <v>0</v>
      </c>
      <c r="T35" t="s">
        <v>360</v>
      </c>
      <c r="HD35">
        <v>10000</v>
      </c>
      <c r="HG35">
        <v>10000</v>
      </c>
      <c r="HJ35">
        <v>100000</v>
      </c>
      <c r="HL35">
        <v>0</v>
      </c>
      <c r="HM35" s="7">
        <v>0</v>
      </c>
      <c r="HN35" s="7">
        <v>0</v>
      </c>
      <c r="HO35" s="7">
        <v>0</v>
      </c>
      <c r="HP35" s="7">
        <v>0</v>
      </c>
      <c r="HQ35">
        <v>1000</v>
      </c>
      <c r="HR35" s="7">
        <v>0</v>
      </c>
      <c r="HS35" s="7">
        <v>0</v>
      </c>
      <c r="HT35">
        <v>10000</v>
      </c>
      <c r="HU35">
        <v>10000</v>
      </c>
      <c r="HW35">
        <v>10000</v>
      </c>
      <c r="HY35" s="7">
        <v>0</v>
      </c>
      <c r="HZ35">
        <v>10000</v>
      </c>
      <c r="IB35">
        <v>0</v>
      </c>
      <c r="IC35">
        <v>10000</v>
      </c>
      <c r="ID35" s="7">
        <v>0</v>
      </c>
      <c r="IE35">
        <v>0</v>
      </c>
      <c r="IG35">
        <v>0</v>
      </c>
      <c r="IH35" s="7">
        <v>0</v>
      </c>
      <c r="II35">
        <v>0</v>
      </c>
      <c r="IJ35">
        <v>10000</v>
      </c>
      <c r="IK35">
        <v>0</v>
      </c>
      <c r="IM35" s="7">
        <v>0</v>
      </c>
      <c r="IN35" s="7"/>
      <c r="IV35">
        <v>0</v>
      </c>
      <c r="IW35">
        <v>100000</v>
      </c>
      <c r="IZ35">
        <v>10000</v>
      </c>
      <c r="JC35" s="7">
        <v>0</v>
      </c>
      <c r="JK35">
        <v>10000</v>
      </c>
    </row>
    <row r="36" spans="1:271" ht="30">
      <c r="A36" s="4" t="s">
        <v>51</v>
      </c>
      <c r="B36" s="4">
        <v>1978</v>
      </c>
      <c r="C36" s="28" t="s">
        <v>80</v>
      </c>
      <c r="D36" s="4" t="s">
        <v>81</v>
      </c>
      <c r="E36" s="4">
        <v>63</v>
      </c>
      <c r="F36" s="5" t="s">
        <v>82</v>
      </c>
      <c r="G36" s="4" t="s">
        <v>83</v>
      </c>
      <c r="I36" s="9" t="s">
        <v>341</v>
      </c>
      <c r="K36" t="s">
        <v>108</v>
      </c>
      <c r="P36">
        <v>4</v>
      </c>
      <c r="T36" t="s">
        <v>360</v>
      </c>
      <c r="HD36">
        <v>10000</v>
      </c>
      <c r="HG36">
        <v>100000</v>
      </c>
      <c r="HJ36">
        <v>10000</v>
      </c>
      <c r="HL36">
        <v>0</v>
      </c>
      <c r="HM36" s="7">
        <v>0</v>
      </c>
      <c r="HN36" s="7">
        <v>0</v>
      </c>
      <c r="HO36" s="7">
        <v>0</v>
      </c>
      <c r="HP36" s="7">
        <v>0</v>
      </c>
      <c r="HQ36" s="7">
        <v>0</v>
      </c>
      <c r="HR36" s="7">
        <v>0</v>
      </c>
      <c r="HS36" s="7">
        <v>0</v>
      </c>
      <c r="HT36">
        <v>10000</v>
      </c>
      <c r="HU36">
        <v>10000</v>
      </c>
      <c r="HW36" s="7">
        <v>0</v>
      </c>
      <c r="HY36" s="7">
        <v>0</v>
      </c>
      <c r="HZ36" s="7">
        <v>0</v>
      </c>
      <c r="IB36">
        <v>10000</v>
      </c>
      <c r="IC36">
        <v>0</v>
      </c>
      <c r="ID36" s="7">
        <v>0</v>
      </c>
      <c r="IE36">
        <v>10000</v>
      </c>
      <c r="IG36">
        <v>0</v>
      </c>
      <c r="IH36" s="7">
        <v>0</v>
      </c>
      <c r="II36">
        <v>10000</v>
      </c>
      <c r="IJ36">
        <v>1000</v>
      </c>
      <c r="IK36">
        <v>0</v>
      </c>
      <c r="IM36" s="7">
        <v>0</v>
      </c>
      <c r="IN36" s="7"/>
      <c r="IV36">
        <v>0</v>
      </c>
      <c r="IW36">
        <v>100000</v>
      </c>
      <c r="IZ36" s="7">
        <v>0</v>
      </c>
      <c r="JA36" s="7"/>
      <c r="JC36" s="7">
        <v>0</v>
      </c>
      <c r="JK36">
        <v>10000</v>
      </c>
    </row>
    <row r="37" spans="1:271" ht="30">
      <c r="A37" s="4" t="s">
        <v>51</v>
      </c>
      <c r="B37" s="4">
        <v>1978</v>
      </c>
      <c r="C37" s="28" t="s">
        <v>80</v>
      </c>
      <c r="D37" s="4" t="s">
        <v>81</v>
      </c>
      <c r="E37" s="4">
        <v>63</v>
      </c>
      <c r="F37" s="5" t="s">
        <v>82</v>
      </c>
      <c r="G37" s="4" t="s">
        <v>83</v>
      </c>
      <c r="I37" s="9" t="s">
        <v>341</v>
      </c>
      <c r="K37" t="s">
        <v>108</v>
      </c>
      <c r="P37">
        <v>16</v>
      </c>
      <c r="T37" t="s">
        <v>360</v>
      </c>
      <c r="HD37">
        <v>1000</v>
      </c>
      <c r="HG37">
        <v>100000</v>
      </c>
      <c r="HJ37">
        <v>10000</v>
      </c>
      <c r="HL37">
        <v>0</v>
      </c>
      <c r="HM37" s="7">
        <v>0</v>
      </c>
      <c r="HN37" s="7">
        <v>0</v>
      </c>
      <c r="HO37" s="7">
        <v>0</v>
      </c>
      <c r="HP37" s="7">
        <v>0</v>
      </c>
      <c r="HQ37" s="7">
        <v>0</v>
      </c>
      <c r="HR37" s="7">
        <v>0</v>
      </c>
      <c r="HS37">
        <v>10000</v>
      </c>
      <c r="HT37">
        <v>0</v>
      </c>
      <c r="HU37">
        <v>1000</v>
      </c>
      <c r="HW37" s="7">
        <v>0</v>
      </c>
      <c r="HY37" s="7">
        <v>0</v>
      </c>
      <c r="HZ37" s="7">
        <v>0</v>
      </c>
      <c r="IB37">
        <v>1000</v>
      </c>
      <c r="IC37">
        <v>0</v>
      </c>
      <c r="ID37" s="7">
        <v>0</v>
      </c>
      <c r="IE37">
        <v>10000</v>
      </c>
      <c r="IG37">
        <v>0</v>
      </c>
      <c r="IH37" s="7">
        <v>0</v>
      </c>
      <c r="II37">
        <v>0</v>
      </c>
      <c r="IJ37" s="7">
        <v>0</v>
      </c>
      <c r="IK37">
        <v>0</v>
      </c>
      <c r="IM37" s="7">
        <v>0</v>
      </c>
      <c r="IN37" s="7"/>
      <c r="IV37">
        <v>0</v>
      </c>
      <c r="IW37">
        <v>1000</v>
      </c>
      <c r="IZ37">
        <v>10000</v>
      </c>
      <c r="JC37" s="7">
        <v>0</v>
      </c>
      <c r="JK37">
        <v>10000</v>
      </c>
    </row>
    <row r="38" spans="1:271" ht="30">
      <c r="A38" s="4" t="s">
        <v>51</v>
      </c>
      <c r="B38" s="4">
        <v>1978</v>
      </c>
      <c r="C38" s="28" t="s">
        <v>80</v>
      </c>
      <c r="D38" s="4" t="s">
        <v>81</v>
      </c>
      <c r="E38" s="4">
        <v>63</v>
      </c>
      <c r="F38" s="5" t="s">
        <v>82</v>
      </c>
      <c r="G38" s="4" t="s">
        <v>83</v>
      </c>
      <c r="I38" s="9" t="s">
        <v>342</v>
      </c>
      <c r="K38" t="s">
        <v>108</v>
      </c>
      <c r="P38">
        <v>0</v>
      </c>
      <c r="T38" t="s">
        <v>360</v>
      </c>
      <c r="HD38">
        <v>0</v>
      </c>
      <c r="HG38">
        <v>0</v>
      </c>
      <c r="HJ38">
        <v>0</v>
      </c>
      <c r="HL38">
        <v>10000</v>
      </c>
      <c r="HM38">
        <v>100000</v>
      </c>
      <c r="HN38" s="7">
        <v>0</v>
      </c>
      <c r="HO38" s="7">
        <v>0</v>
      </c>
      <c r="HP38" s="7">
        <v>0</v>
      </c>
      <c r="HQ38" s="7">
        <v>0</v>
      </c>
      <c r="HR38" s="7">
        <v>0</v>
      </c>
      <c r="HS38" s="7">
        <v>0</v>
      </c>
      <c r="HT38">
        <v>0</v>
      </c>
      <c r="HU38">
        <v>0</v>
      </c>
      <c r="HW38" s="7">
        <v>0</v>
      </c>
      <c r="HY38" s="7">
        <v>0</v>
      </c>
      <c r="HZ38">
        <v>100000</v>
      </c>
      <c r="IB38">
        <v>0</v>
      </c>
      <c r="IC38">
        <v>0</v>
      </c>
      <c r="ID38">
        <v>10000</v>
      </c>
      <c r="IE38">
        <v>0</v>
      </c>
      <c r="IG38">
        <v>0</v>
      </c>
      <c r="IH38" s="7">
        <v>0</v>
      </c>
      <c r="II38">
        <v>0</v>
      </c>
      <c r="IJ38">
        <v>10000</v>
      </c>
      <c r="IK38">
        <v>0</v>
      </c>
      <c r="IM38" s="7">
        <v>0</v>
      </c>
      <c r="IN38" s="7"/>
      <c r="IV38">
        <v>0</v>
      </c>
      <c r="IW38">
        <v>10000</v>
      </c>
      <c r="IZ38" s="7">
        <v>0</v>
      </c>
      <c r="JA38" s="7"/>
      <c r="JC38" s="7">
        <v>0</v>
      </c>
      <c r="JK38">
        <v>10000</v>
      </c>
    </row>
    <row r="39" spans="1:271" ht="30">
      <c r="A39" s="4" t="s">
        <v>51</v>
      </c>
      <c r="B39" s="4">
        <v>1978</v>
      </c>
      <c r="C39" s="28" t="s">
        <v>80</v>
      </c>
      <c r="D39" s="4" t="s">
        <v>81</v>
      </c>
      <c r="E39" s="4">
        <v>63</v>
      </c>
      <c r="F39" s="5" t="s">
        <v>82</v>
      </c>
      <c r="G39" s="4" t="s">
        <v>83</v>
      </c>
      <c r="I39" s="9" t="s">
        <v>342</v>
      </c>
      <c r="K39" t="s">
        <v>108</v>
      </c>
      <c r="P39">
        <v>4</v>
      </c>
      <c r="T39" t="s">
        <v>360</v>
      </c>
      <c r="HD39">
        <v>0</v>
      </c>
      <c r="HG39">
        <v>0</v>
      </c>
      <c r="HJ39">
        <v>0</v>
      </c>
      <c r="HL39">
        <v>10000</v>
      </c>
      <c r="HM39">
        <v>10000000</v>
      </c>
      <c r="HN39" s="7">
        <v>0</v>
      </c>
      <c r="HO39" s="7">
        <v>100000</v>
      </c>
      <c r="HP39" s="7">
        <v>0</v>
      </c>
      <c r="HQ39" s="7">
        <v>0</v>
      </c>
      <c r="HR39" s="7">
        <v>0</v>
      </c>
      <c r="HS39" s="7">
        <v>0</v>
      </c>
      <c r="HT39">
        <v>0</v>
      </c>
      <c r="HU39">
        <v>0</v>
      </c>
      <c r="HW39" s="7">
        <v>0</v>
      </c>
      <c r="HY39" s="7">
        <v>0</v>
      </c>
      <c r="HZ39" s="7">
        <v>100000</v>
      </c>
      <c r="IB39">
        <v>0</v>
      </c>
      <c r="IC39">
        <v>0</v>
      </c>
      <c r="ID39" s="7">
        <v>0</v>
      </c>
      <c r="IE39">
        <v>0</v>
      </c>
      <c r="IG39">
        <v>0</v>
      </c>
      <c r="IH39">
        <v>10000</v>
      </c>
      <c r="II39">
        <v>0</v>
      </c>
      <c r="IJ39">
        <v>0</v>
      </c>
      <c r="IK39">
        <v>0</v>
      </c>
      <c r="IM39" s="7">
        <v>0</v>
      </c>
      <c r="IN39" s="7"/>
      <c r="IV39">
        <v>0</v>
      </c>
      <c r="IW39">
        <v>0</v>
      </c>
      <c r="IZ39">
        <v>0</v>
      </c>
      <c r="JC39" s="7">
        <v>0</v>
      </c>
      <c r="JK39">
        <v>10000</v>
      </c>
    </row>
    <row r="40" spans="1:271" ht="30">
      <c r="A40" s="4" t="s">
        <v>51</v>
      </c>
      <c r="B40" s="4">
        <v>1978</v>
      </c>
      <c r="C40" s="28" t="s">
        <v>80</v>
      </c>
      <c r="D40" s="4" t="s">
        <v>81</v>
      </c>
      <c r="E40" s="4">
        <v>63</v>
      </c>
      <c r="F40" s="5" t="s">
        <v>82</v>
      </c>
      <c r="G40" s="4" t="s">
        <v>83</v>
      </c>
      <c r="I40" s="9" t="s">
        <v>343</v>
      </c>
      <c r="K40" t="s">
        <v>110</v>
      </c>
      <c r="P40">
        <v>0.5</v>
      </c>
      <c r="T40" t="s">
        <v>360</v>
      </c>
      <c r="HD40">
        <v>0</v>
      </c>
      <c r="HG40">
        <v>1000</v>
      </c>
      <c r="HJ40">
        <v>1000000</v>
      </c>
      <c r="HL40">
        <v>1000000</v>
      </c>
      <c r="HM40">
        <v>1000</v>
      </c>
      <c r="HN40" s="7">
        <v>0</v>
      </c>
      <c r="HO40" s="7">
        <v>0</v>
      </c>
      <c r="HP40" s="7">
        <v>0</v>
      </c>
      <c r="HQ40" s="7">
        <v>0</v>
      </c>
      <c r="HR40" s="7">
        <v>0</v>
      </c>
      <c r="HS40" s="7">
        <v>0</v>
      </c>
      <c r="HT40">
        <v>1000</v>
      </c>
      <c r="HU40">
        <v>0</v>
      </c>
      <c r="HW40" s="7">
        <v>0</v>
      </c>
      <c r="HY40" s="7">
        <v>0</v>
      </c>
      <c r="HZ40">
        <v>100000</v>
      </c>
      <c r="IB40">
        <v>10000</v>
      </c>
      <c r="IC40">
        <v>100000</v>
      </c>
      <c r="ID40">
        <v>1000</v>
      </c>
      <c r="IE40">
        <v>0</v>
      </c>
      <c r="IG40">
        <v>0</v>
      </c>
      <c r="IH40" s="7">
        <v>0</v>
      </c>
      <c r="II40">
        <v>0</v>
      </c>
      <c r="IJ40">
        <v>10000</v>
      </c>
      <c r="IK40">
        <v>0</v>
      </c>
      <c r="IM40" s="7">
        <v>0</v>
      </c>
      <c r="IN40" s="7"/>
      <c r="IV40">
        <v>1000</v>
      </c>
      <c r="IW40">
        <v>100000</v>
      </c>
      <c r="IZ40" s="7">
        <v>0</v>
      </c>
      <c r="JA40" s="7"/>
      <c r="JC40" s="7">
        <v>0</v>
      </c>
      <c r="JK40">
        <v>1000000</v>
      </c>
    </row>
    <row r="41" spans="1:271" ht="30">
      <c r="A41" s="4" t="s">
        <v>51</v>
      </c>
      <c r="B41" s="4">
        <v>1978</v>
      </c>
      <c r="C41" s="28" t="s">
        <v>80</v>
      </c>
      <c r="D41" s="4" t="s">
        <v>81</v>
      </c>
      <c r="E41" s="4">
        <v>63</v>
      </c>
      <c r="F41" s="5" t="s">
        <v>82</v>
      </c>
      <c r="G41" s="4" t="s">
        <v>83</v>
      </c>
      <c r="I41" s="9" t="s">
        <v>343</v>
      </c>
      <c r="K41" t="s">
        <v>110</v>
      </c>
      <c r="P41">
        <v>1</v>
      </c>
      <c r="T41" t="s">
        <v>360</v>
      </c>
      <c r="HD41">
        <v>0</v>
      </c>
      <c r="HG41">
        <v>1000000</v>
      </c>
      <c r="HJ41">
        <v>1000000</v>
      </c>
      <c r="HL41">
        <v>1000</v>
      </c>
      <c r="HM41">
        <v>0</v>
      </c>
      <c r="HN41" s="7">
        <v>0</v>
      </c>
      <c r="HO41" s="7">
        <v>0</v>
      </c>
      <c r="HP41" s="7">
        <v>0</v>
      </c>
      <c r="HQ41" s="7">
        <v>0</v>
      </c>
      <c r="HR41" s="7">
        <v>0</v>
      </c>
      <c r="HS41" s="7">
        <v>0</v>
      </c>
      <c r="HT41">
        <v>1000000</v>
      </c>
      <c r="HU41">
        <v>10000</v>
      </c>
      <c r="HW41" s="7">
        <v>0</v>
      </c>
      <c r="HY41" s="7">
        <v>0</v>
      </c>
      <c r="HZ41">
        <v>100000</v>
      </c>
      <c r="IB41" s="7">
        <v>0</v>
      </c>
      <c r="IC41">
        <v>100000</v>
      </c>
      <c r="ID41">
        <v>100000</v>
      </c>
      <c r="IE41">
        <v>0</v>
      </c>
      <c r="IG41">
        <v>0</v>
      </c>
      <c r="IH41" s="7">
        <v>0</v>
      </c>
      <c r="II41">
        <v>0</v>
      </c>
      <c r="IJ41">
        <v>100000</v>
      </c>
      <c r="IK41">
        <v>0</v>
      </c>
      <c r="IM41" s="7">
        <v>0</v>
      </c>
      <c r="IN41" s="7"/>
      <c r="IV41">
        <v>0</v>
      </c>
      <c r="IW41">
        <v>100000</v>
      </c>
      <c r="IZ41" s="7">
        <v>0</v>
      </c>
      <c r="JA41" s="7"/>
      <c r="JC41" s="7">
        <v>0</v>
      </c>
      <c r="JK41">
        <v>1000000</v>
      </c>
    </row>
    <row r="42" spans="1:271" ht="30">
      <c r="A42" s="4" t="s">
        <v>51</v>
      </c>
      <c r="B42" s="4">
        <v>1978</v>
      </c>
      <c r="C42" s="28" t="s">
        <v>80</v>
      </c>
      <c r="D42" s="4" t="s">
        <v>81</v>
      </c>
      <c r="E42" s="4">
        <v>63</v>
      </c>
      <c r="F42" s="5" t="s">
        <v>82</v>
      </c>
      <c r="G42" s="4" t="s">
        <v>83</v>
      </c>
      <c r="I42" s="9" t="s">
        <v>343</v>
      </c>
      <c r="K42" t="s">
        <v>110</v>
      </c>
      <c r="P42">
        <v>2</v>
      </c>
      <c r="T42" t="s">
        <v>360</v>
      </c>
      <c r="HD42">
        <v>0</v>
      </c>
      <c r="HG42">
        <v>10000</v>
      </c>
      <c r="HJ42">
        <v>1000000</v>
      </c>
      <c r="HL42">
        <v>1000</v>
      </c>
      <c r="HM42">
        <v>0</v>
      </c>
      <c r="HN42" s="7">
        <v>0</v>
      </c>
      <c r="HO42" s="7">
        <v>0</v>
      </c>
      <c r="HP42" s="7">
        <v>0</v>
      </c>
      <c r="HQ42" s="7">
        <v>0</v>
      </c>
      <c r="HR42" s="7">
        <v>0</v>
      </c>
      <c r="HS42" s="7">
        <v>0</v>
      </c>
      <c r="HT42">
        <v>100000</v>
      </c>
      <c r="HU42">
        <v>0</v>
      </c>
      <c r="HW42" s="7">
        <v>0</v>
      </c>
      <c r="HY42" s="7">
        <v>0</v>
      </c>
      <c r="HZ42">
        <v>100000</v>
      </c>
      <c r="IB42" s="7">
        <v>0</v>
      </c>
      <c r="IC42">
        <v>100000</v>
      </c>
      <c r="ID42">
        <v>1000</v>
      </c>
      <c r="IE42">
        <v>0</v>
      </c>
      <c r="IG42">
        <v>0</v>
      </c>
      <c r="IH42" s="7">
        <v>0</v>
      </c>
      <c r="II42">
        <v>0</v>
      </c>
      <c r="IJ42">
        <v>10000</v>
      </c>
      <c r="IK42">
        <v>0</v>
      </c>
      <c r="IM42" s="7">
        <v>0</v>
      </c>
      <c r="IN42" s="7"/>
      <c r="IV42">
        <v>0</v>
      </c>
      <c r="IW42">
        <v>10000</v>
      </c>
      <c r="IZ42" s="7">
        <v>0</v>
      </c>
      <c r="JA42" s="7"/>
      <c r="JC42" s="7">
        <v>0</v>
      </c>
      <c r="JK42">
        <v>100000</v>
      </c>
    </row>
    <row r="43" spans="1:271" ht="30">
      <c r="A43" s="4" t="s">
        <v>51</v>
      </c>
      <c r="B43" s="4">
        <v>1978</v>
      </c>
      <c r="C43" s="28" t="s">
        <v>80</v>
      </c>
      <c r="D43" s="4" t="s">
        <v>81</v>
      </c>
      <c r="E43" s="4">
        <v>63</v>
      </c>
      <c r="F43" s="5" t="s">
        <v>82</v>
      </c>
      <c r="G43" s="4" t="s">
        <v>83</v>
      </c>
      <c r="I43" s="9" t="s">
        <v>343</v>
      </c>
      <c r="K43" t="s">
        <v>110</v>
      </c>
      <c r="P43">
        <v>4</v>
      </c>
      <c r="T43" t="s">
        <v>360</v>
      </c>
      <c r="HD43">
        <v>0</v>
      </c>
      <c r="HG43">
        <v>10000</v>
      </c>
      <c r="HJ43">
        <v>100000</v>
      </c>
      <c r="HL43">
        <v>10000</v>
      </c>
      <c r="HM43">
        <v>10000</v>
      </c>
      <c r="HN43" s="7">
        <v>0</v>
      </c>
      <c r="HO43" s="7">
        <v>0</v>
      </c>
      <c r="HP43" s="7">
        <v>0</v>
      </c>
      <c r="HQ43" s="7">
        <v>0</v>
      </c>
      <c r="HR43" s="7">
        <v>0</v>
      </c>
      <c r="HS43" s="7">
        <v>0</v>
      </c>
      <c r="HT43">
        <v>10000</v>
      </c>
      <c r="HU43">
        <v>10000</v>
      </c>
      <c r="HW43" s="7">
        <v>0</v>
      </c>
      <c r="HY43" s="7">
        <v>0</v>
      </c>
      <c r="HZ43">
        <v>100000</v>
      </c>
      <c r="IB43" s="7">
        <v>0</v>
      </c>
      <c r="IC43">
        <v>0</v>
      </c>
      <c r="ID43">
        <v>0</v>
      </c>
      <c r="IE43">
        <v>0</v>
      </c>
      <c r="IG43">
        <v>10000</v>
      </c>
      <c r="IH43" s="7">
        <v>0</v>
      </c>
      <c r="II43">
        <v>0</v>
      </c>
      <c r="IJ43">
        <v>0</v>
      </c>
      <c r="IK43">
        <v>0</v>
      </c>
      <c r="IM43" s="7">
        <v>0</v>
      </c>
      <c r="IN43" s="7"/>
      <c r="IV43">
        <v>0</v>
      </c>
      <c r="IW43">
        <v>0</v>
      </c>
      <c r="IZ43" s="7">
        <v>0</v>
      </c>
      <c r="JA43" s="7"/>
      <c r="JC43">
        <v>10000</v>
      </c>
      <c r="JK43">
        <v>10000</v>
      </c>
    </row>
    <row r="44" spans="1:271" ht="30">
      <c r="A44" s="4" t="s">
        <v>51</v>
      </c>
      <c r="B44" s="4">
        <v>1978</v>
      </c>
      <c r="C44" s="28" t="s">
        <v>80</v>
      </c>
      <c r="D44" s="4" t="s">
        <v>81</v>
      </c>
      <c r="E44" s="4">
        <v>63</v>
      </c>
      <c r="F44" s="5" t="s">
        <v>82</v>
      </c>
      <c r="G44" s="4" t="s">
        <v>83</v>
      </c>
      <c r="I44" s="9" t="s">
        <v>344</v>
      </c>
      <c r="K44" t="s">
        <v>110</v>
      </c>
      <c r="P44">
        <v>0</v>
      </c>
      <c r="T44" t="s">
        <v>360</v>
      </c>
      <c r="HD44">
        <v>0</v>
      </c>
      <c r="HG44">
        <v>100000</v>
      </c>
      <c r="HJ44">
        <v>100</v>
      </c>
      <c r="HL44">
        <v>1000</v>
      </c>
      <c r="HM44">
        <v>1000</v>
      </c>
      <c r="HN44" s="7">
        <v>0</v>
      </c>
      <c r="HO44" s="7">
        <v>0</v>
      </c>
      <c r="HP44" s="7">
        <v>0</v>
      </c>
      <c r="HQ44" s="7">
        <v>0</v>
      </c>
      <c r="HR44" s="7">
        <v>0</v>
      </c>
      <c r="HS44" s="7">
        <v>0</v>
      </c>
      <c r="HT44">
        <v>10000</v>
      </c>
      <c r="HU44">
        <v>0</v>
      </c>
      <c r="HW44" s="7">
        <v>0</v>
      </c>
      <c r="HY44" s="7">
        <v>0</v>
      </c>
      <c r="HZ44">
        <v>100000</v>
      </c>
      <c r="IB44" s="7">
        <v>0</v>
      </c>
      <c r="IC44">
        <v>10000</v>
      </c>
      <c r="ID44" s="7">
        <v>0</v>
      </c>
      <c r="IE44">
        <v>0</v>
      </c>
      <c r="IG44">
        <v>0</v>
      </c>
      <c r="IH44" s="7">
        <v>0</v>
      </c>
      <c r="II44">
        <v>0</v>
      </c>
      <c r="IJ44">
        <v>10000</v>
      </c>
      <c r="IK44">
        <v>0</v>
      </c>
      <c r="IM44" s="7">
        <v>0</v>
      </c>
      <c r="IN44" s="7"/>
      <c r="IV44">
        <v>0</v>
      </c>
      <c r="IW44">
        <v>10000</v>
      </c>
      <c r="IZ44" s="7">
        <v>0</v>
      </c>
      <c r="JA44" s="7"/>
      <c r="JC44" s="7">
        <v>0</v>
      </c>
      <c r="JK44">
        <v>1000</v>
      </c>
    </row>
    <row r="45" spans="1:271" ht="30">
      <c r="A45" s="4" t="s">
        <v>51</v>
      </c>
      <c r="B45" s="4">
        <v>1978</v>
      </c>
      <c r="C45" s="28" t="s">
        <v>80</v>
      </c>
      <c r="D45" s="4" t="s">
        <v>81</v>
      </c>
      <c r="E45" s="4">
        <v>63</v>
      </c>
      <c r="F45" s="5" t="s">
        <v>82</v>
      </c>
      <c r="G45" s="4" t="s">
        <v>83</v>
      </c>
      <c r="I45" s="9" t="s">
        <v>344</v>
      </c>
      <c r="K45" t="s">
        <v>110</v>
      </c>
      <c r="P45">
        <v>4</v>
      </c>
      <c r="T45" t="s">
        <v>360</v>
      </c>
      <c r="HD45">
        <v>0</v>
      </c>
      <c r="HG45">
        <v>1000</v>
      </c>
      <c r="HJ45">
        <v>10000</v>
      </c>
      <c r="HL45">
        <v>10000</v>
      </c>
      <c r="HM45">
        <v>0</v>
      </c>
      <c r="HN45" s="7">
        <v>0</v>
      </c>
      <c r="HO45" s="7">
        <v>0</v>
      </c>
      <c r="HP45" s="7">
        <v>0</v>
      </c>
      <c r="HQ45" s="7">
        <v>0</v>
      </c>
      <c r="HR45" s="7">
        <v>0</v>
      </c>
      <c r="HS45" s="7">
        <v>0</v>
      </c>
      <c r="HT45">
        <v>1000</v>
      </c>
      <c r="HU45">
        <v>0</v>
      </c>
      <c r="HW45" s="7">
        <v>0</v>
      </c>
      <c r="HY45" s="7">
        <v>0</v>
      </c>
      <c r="HZ45">
        <v>10000</v>
      </c>
      <c r="IB45" s="7">
        <v>0</v>
      </c>
      <c r="IC45">
        <v>10000</v>
      </c>
      <c r="ID45" s="7">
        <v>0</v>
      </c>
      <c r="IE45">
        <v>0</v>
      </c>
      <c r="IG45">
        <v>0</v>
      </c>
      <c r="IH45" s="7">
        <v>0</v>
      </c>
      <c r="II45">
        <v>0</v>
      </c>
      <c r="IJ45">
        <v>0</v>
      </c>
      <c r="IK45">
        <v>0</v>
      </c>
      <c r="IM45" s="7">
        <v>0</v>
      </c>
      <c r="IN45" s="7"/>
      <c r="IV45">
        <v>0</v>
      </c>
      <c r="IW45">
        <v>1000</v>
      </c>
      <c r="IZ45">
        <v>10000</v>
      </c>
      <c r="JC45" s="7">
        <v>0</v>
      </c>
      <c r="JK45">
        <v>1000000</v>
      </c>
    </row>
    <row r="46" spans="1:271" ht="30">
      <c r="A46" s="4" t="s">
        <v>51</v>
      </c>
      <c r="B46" s="4">
        <v>1978</v>
      </c>
      <c r="C46" s="28" t="s">
        <v>80</v>
      </c>
      <c r="D46" s="4" t="s">
        <v>81</v>
      </c>
      <c r="E46" s="4">
        <v>63</v>
      </c>
      <c r="F46" s="5" t="s">
        <v>82</v>
      </c>
      <c r="G46" s="4" t="s">
        <v>83</v>
      </c>
      <c r="I46" s="9" t="s">
        <v>344</v>
      </c>
      <c r="K46" t="s">
        <v>110</v>
      </c>
      <c r="P46">
        <v>16</v>
      </c>
      <c r="T46" t="s">
        <v>360</v>
      </c>
      <c r="HD46">
        <v>0</v>
      </c>
      <c r="HG46">
        <v>0</v>
      </c>
      <c r="HJ46">
        <v>0</v>
      </c>
      <c r="HL46">
        <v>10000</v>
      </c>
      <c r="HM46">
        <v>100</v>
      </c>
      <c r="HN46" s="7">
        <v>0</v>
      </c>
      <c r="HO46" s="7">
        <v>0</v>
      </c>
      <c r="HP46" s="7">
        <v>0</v>
      </c>
      <c r="HQ46" s="7">
        <v>0</v>
      </c>
      <c r="HR46" s="7">
        <v>0</v>
      </c>
      <c r="HS46" s="7">
        <v>0</v>
      </c>
      <c r="HT46">
        <v>1000</v>
      </c>
      <c r="HU46">
        <v>0</v>
      </c>
      <c r="HW46" s="7">
        <v>0</v>
      </c>
      <c r="HY46" s="7">
        <v>0</v>
      </c>
      <c r="HZ46">
        <v>10000</v>
      </c>
      <c r="IB46" s="7">
        <v>0</v>
      </c>
      <c r="IC46">
        <v>1000</v>
      </c>
      <c r="ID46" s="7">
        <v>0</v>
      </c>
      <c r="IE46">
        <v>0</v>
      </c>
      <c r="IG46">
        <v>0</v>
      </c>
      <c r="IH46" s="7">
        <v>0</v>
      </c>
      <c r="II46">
        <v>0</v>
      </c>
      <c r="IJ46">
        <v>0</v>
      </c>
      <c r="IK46">
        <v>0</v>
      </c>
      <c r="IM46" s="7">
        <v>0</v>
      </c>
      <c r="IN46" s="7"/>
      <c r="IV46">
        <v>0</v>
      </c>
      <c r="IW46">
        <v>0</v>
      </c>
      <c r="IZ46" s="7">
        <v>0</v>
      </c>
      <c r="JA46" s="7"/>
      <c r="JC46" s="7">
        <v>0</v>
      </c>
      <c r="JK46">
        <v>1000000</v>
      </c>
    </row>
    <row r="47" spans="1:271" ht="30">
      <c r="A47" s="4" t="s">
        <v>51</v>
      </c>
      <c r="B47" s="4">
        <v>1978</v>
      </c>
      <c r="C47" s="28" t="s">
        <v>80</v>
      </c>
      <c r="D47" s="4" t="s">
        <v>81</v>
      </c>
      <c r="E47" s="4">
        <v>63</v>
      </c>
      <c r="F47" s="5" t="s">
        <v>82</v>
      </c>
      <c r="G47" s="4" t="s">
        <v>83</v>
      </c>
      <c r="I47" s="9" t="s">
        <v>345</v>
      </c>
      <c r="K47" t="s">
        <v>110</v>
      </c>
      <c r="P47">
        <v>1</v>
      </c>
      <c r="T47" t="s">
        <v>360</v>
      </c>
      <c r="HD47">
        <v>0</v>
      </c>
      <c r="HG47">
        <v>1000</v>
      </c>
      <c r="HJ47">
        <v>0</v>
      </c>
      <c r="HL47">
        <v>10000</v>
      </c>
      <c r="HM47" s="7">
        <v>0</v>
      </c>
      <c r="HN47">
        <v>1000</v>
      </c>
      <c r="HO47" s="7">
        <v>0</v>
      </c>
      <c r="HP47" s="7">
        <v>0</v>
      </c>
      <c r="HQ47" s="7">
        <v>0</v>
      </c>
      <c r="HR47" s="7">
        <v>0</v>
      </c>
      <c r="HS47" s="7">
        <v>0</v>
      </c>
      <c r="HT47">
        <v>0</v>
      </c>
      <c r="HU47">
        <v>0</v>
      </c>
      <c r="HW47" s="7">
        <v>0</v>
      </c>
      <c r="HY47" s="7">
        <v>0</v>
      </c>
      <c r="HZ47" s="7">
        <v>0</v>
      </c>
      <c r="IB47" s="7">
        <v>0</v>
      </c>
      <c r="IC47">
        <v>100000</v>
      </c>
      <c r="ID47" s="7">
        <v>0</v>
      </c>
      <c r="IE47">
        <v>0</v>
      </c>
      <c r="IG47">
        <v>0</v>
      </c>
      <c r="IH47" s="7">
        <v>0</v>
      </c>
      <c r="II47">
        <v>0</v>
      </c>
      <c r="IJ47">
        <v>1000000</v>
      </c>
      <c r="IK47">
        <v>0</v>
      </c>
      <c r="IM47" s="7">
        <v>0</v>
      </c>
      <c r="IN47" s="7"/>
      <c r="IV47">
        <v>0</v>
      </c>
      <c r="IW47">
        <v>10000</v>
      </c>
      <c r="IZ47">
        <v>100000</v>
      </c>
      <c r="JC47" s="7">
        <v>0</v>
      </c>
      <c r="JK47">
        <v>100000</v>
      </c>
    </row>
    <row r="48" spans="1:271" ht="30">
      <c r="A48" s="4" t="s">
        <v>51</v>
      </c>
      <c r="B48" s="4">
        <v>1978</v>
      </c>
      <c r="C48" s="28" t="s">
        <v>80</v>
      </c>
      <c r="D48" s="4" t="s">
        <v>81</v>
      </c>
      <c r="E48" s="4">
        <v>63</v>
      </c>
      <c r="F48" s="5" t="s">
        <v>82</v>
      </c>
      <c r="G48" s="4" t="s">
        <v>83</v>
      </c>
      <c r="I48" s="9" t="s">
        <v>345</v>
      </c>
      <c r="K48" t="s">
        <v>110</v>
      </c>
      <c r="P48">
        <v>4</v>
      </c>
      <c r="T48" t="s">
        <v>360</v>
      </c>
      <c r="HD48">
        <v>0</v>
      </c>
      <c r="HG48">
        <v>1000</v>
      </c>
      <c r="HJ48">
        <v>0</v>
      </c>
      <c r="HL48">
        <v>10000</v>
      </c>
      <c r="HM48" s="7">
        <v>0</v>
      </c>
      <c r="HN48">
        <v>10000</v>
      </c>
      <c r="HO48" s="7">
        <v>0</v>
      </c>
      <c r="HP48" s="7">
        <v>0</v>
      </c>
      <c r="HQ48" s="7">
        <v>0</v>
      </c>
      <c r="HR48" s="7">
        <v>0</v>
      </c>
      <c r="HS48" s="7">
        <v>0</v>
      </c>
      <c r="HT48">
        <v>0</v>
      </c>
      <c r="HU48">
        <v>0</v>
      </c>
      <c r="HW48" s="7">
        <v>0</v>
      </c>
      <c r="HY48" s="7">
        <v>0</v>
      </c>
      <c r="HZ48" s="7">
        <v>0</v>
      </c>
      <c r="IB48" s="7">
        <v>0</v>
      </c>
      <c r="IC48">
        <v>1000000</v>
      </c>
      <c r="ID48" s="7">
        <v>0</v>
      </c>
      <c r="IE48">
        <v>0</v>
      </c>
      <c r="IG48">
        <v>0</v>
      </c>
      <c r="IH48">
        <v>1000</v>
      </c>
      <c r="II48">
        <v>0</v>
      </c>
      <c r="IJ48">
        <v>1000</v>
      </c>
      <c r="IK48">
        <v>0</v>
      </c>
      <c r="IM48" s="7">
        <v>0</v>
      </c>
      <c r="IN48" s="7"/>
      <c r="IV48">
        <v>0</v>
      </c>
      <c r="IW48">
        <v>100000</v>
      </c>
      <c r="IZ48">
        <v>10000</v>
      </c>
      <c r="JC48" s="7">
        <v>0</v>
      </c>
      <c r="JK48">
        <v>10000</v>
      </c>
    </row>
    <row r="49" spans="1:271" ht="30">
      <c r="A49" s="4" t="s">
        <v>51</v>
      </c>
      <c r="B49" s="4">
        <v>1978</v>
      </c>
      <c r="C49" s="28" t="s">
        <v>80</v>
      </c>
      <c r="D49" s="4" t="s">
        <v>81</v>
      </c>
      <c r="E49" s="4">
        <v>63</v>
      </c>
      <c r="F49" s="5" t="s">
        <v>82</v>
      </c>
      <c r="G49" s="4" t="s">
        <v>83</v>
      </c>
      <c r="I49" s="9" t="s">
        <v>345</v>
      </c>
      <c r="K49" t="s">
        <v>110</v>
      </c>
      <c r="P49">
        <v>16</v>
      </c>
      <c r="T49" t="s">
        <v>360</v>
      </c>
      <c r="HD49">
        <v>0</v>
      </c>
      <c r="HG49">
        <v>1000</v>
      </c>
      <c r="HJ49">
        <v>10000</v>
      </c>
      <c r="HL49">
        <v>10000</v>
      </c>
      <c r="HM49" s="7">
        <v>0</v>
      </c>
      <c r="HN49">
        <v>1000</v>
      </c>
      <c r="HO49" s="7">
        <v>0</v>
      </c>
      <c r="HP49" s="7">
        <v>0</v>
      </c>
      <c r="HQ49" s="7">
        <v>0</v>
      </c>
      <c r="HR49">
        <v>10000</v>
      </c>
      <c r="HS49" s="7">
        <v>0</v>
      </c>
      <c r="HT49">
        <v>0</v>
      </c>
      <c r="HU49">
        <v>0</v>
      </c>
      <c r="HW49" s="7">
        <v>0</v>
      </c>
      <c r="HY49" s="7">
        <v>0</v>
      </c>
      <c r="HZ49" s="7">
        <v>0</v>
      </c>
      <c r="IB49" s="7">
        <v>0</v>
      </c>
      <c r="IC49">
        <v>0</v>
      </c>
      <c r="ID49" s="7">
        <v>0</v>
      </c>
      <c r="IE49">
        <v>0</v>
      </c>
      <c r="IG49">
        <v>1000</v>
      </c>
      <c r="IH49">
        <v>1000</v>
      </c>
      <c r="II49">
        <v>0</v>
      </c>
      <c r="IJ49">
        <v>1000</v>
      </c>
      <c r="IK49">
        <v>0</v>
      </c>
      <c r="IM49" s="7">
        <v>0</v>
      </c>
      <c r="IN49" s="7"/>
      <c r="IV49">
        <v>0</v>
      </c>
      <c r="IW49">
        <v>0</v>
      </c>
      <c r="IZ49">
        <v>0</v>
      </c>
      <c r="JC49">
        <v>10000</v>
      </c>
      <c r="JK49">
        <v>10000</v>
      </c>
    </row>
    <row r="50" spans="1:271" ht="30">
      <c r="A50" s="4" t="s">
        <v>51</v>
      </c>
      <c r="B50" s="4">
        <v>1978</v>
      </c>
      <c r="C50" s="28" t="s">
        <v>80</v>
      </c>
      <c r="D50" s="4" t="s">
        <v>81</v>
      </c>
      <c r="E50" s="4">
        <v>63</v>
      </c>
      <c r="F50" s="5" t="s">
        <v>82</v>
      </c>
      <c r="G50" s="4" t="s">
        <v>83</v>
      </c>
      <c r="I50" s="9" t="s">
        <v>346</v>
      </c>
      <c r="K50" t="s">
        <v>110</v>
      </c>
      <c r="P50">
        <v>1</v>
      </c>
      <c r="T50" t="s">
        <v>360</v>
      </c>
      <c r="HD50">
        <v>0</v>
      </c>
      <c r="HG50">
        <v>100000</v>
      </c>
      <c r="HJ50">
        <v>0</v>
      </c>
      <c r="HL50">
        <v>10000</v>
      </c>
      <c r="HM50" s="7">
        <v>0</v>
      </c>
      <c r="HN50" s="7">
        <v>0</v>
      </c>
      <c r="HO50" s="7">
        <v>0</v>
      </c>
      <c r="HP50" s="7">
        <v>0</v>
      </c>
      <c r="HQ50" s="7">
        <v>0</v>
      </c>
      <c r="HR50" s="7">
        <v>0</v>
      </c>
      <c r="HS50" s="7">
        <v>0</v>
      </c>
      <c r="HT50">
        <v>0</v>
      </c>
      <c r="HU50">
        <v>0</v>
      </c>
      <c r="HW50" s="7">
        <v>0</v>
      </c>
      <c r="HY50" s="7">
        <v>0</v>
      </c>
      <c r="HZ50" s="7">
        <v>0</v>
      </c>
      <c r="IB50">
        <v>1000</v>
      </c>
      <c r="IC50">
        <v>10000</v>
      </c>
      <c r="ID50" s="7">
        <v>0</v>
      </c>
      <c r="IE50">
        <v>0</v>
      </c>
      <c r="IG50">
        <v>0</v>
      </c>
      <c r="IH50" s="7">
        <v>0</v>
      </c>
      <c r="II50">
        <v>0</v>
      </c>
      <c r="IJ50">
        <v>1000</v>
      </c>
      <c r="IK50">
        <v>0</v>
      </c>
      <c r="IM50" s="7">
        <v>0</v>
      </c>
      <c r="IN50" s="7"/>
      <c r="IV50">
        <v>0</v>
      </c>
      <c r="IW50">
        <v>100000</v>
      </c>
      <c r="IZ50" s="7">
        <v>0</v>
      </c>
      <c r="JA50" s="7"/>
      <c r="JC50" s="7">
        <v>0</v>
      </c>
      <c r="JK50">
        <v>1000</v>
      </c>
    </row>
    <row r="51" spans="1:271" ht="30">
      <c r="A51" s="4" t="s">
        <v>51</v>
      </c>
      <c r="B51" s="4">
        <v>1978</v>
      </c>
      <c r="C51" s="28" t="s">
        <v>80</v>
      </c>
      <c r="D51" s="4" t="s">
        <v>81</v>
      </c>
      <c r="E51" s="4">
        <v>63</v>
      </c>
      <c r="F51" s="5" t="s">
        <v>82</v>
      </c>
      <c r="G51" s="4" t="s">
        <v>83</v>
      </c>
      <c r="I51" s="9" t="s">
        <v>346</v>
      </c>
      <c r="K51" t="s">
        <v>110</v>
      </c>
      <c r="P51">
        <v>4</v>
      </c>
      <c r="T51" t="s">
        <v>360</v>
      </c>
      <c r="HD51">
        <v>0</v>
      </c>
      <c r="HG51">
        <v>100000</v>
      </c>
      <c r="HJ51">
        <v>1000</v>
      </c>
      <c r="HL51">
        <v>10000</v>
      </c>
      <c r="HM51" s="7">
        <v>0</v>
      </c>
      <c r="HN51" s="7">
        <v>0</v>
      </c>
      <c r="HO51" s="7">
        <v>0</v>
      </c>
      <c r="HP51" s="7">
        <v>0</v>
      </c>
      <c r="HQ51" s="7">
        <v>0</v>
      </c>
      <c r="HR51" s="7">
        <v>0</v>
      </c>
      <c r="HS51" s="7">
        <v>0</v>
      </c>
      <c r="HT51">
        <v>0</v>
      </c>
      <c r="HU51">
        <v>100</v>
      </c>
      <c r="HW51" s="7">
        <v>0</v>
      </c>
      <c r="HY51" s="7">
        <v>0</v>
      </c>
      <c r="HZ51" s="7">
        <v>0</v>
      </c>
      <c r="IB51" s="7">
        <v>0</v>
      </c>
      <c r="IC51">
        <v>10000</v>
      </c>
      <c r="ID51" s="7">
        <v>0</v>
      </c>
      <c r="IE51">
        <v>0</v>
      </c>
      <c r="IG51">
        <v>0</v>
      </c>
      <c r="IH51" s="7">
        <v>0</v>
      </c>
      <c r="II51">
        <v>0</v>
      </c>
      <c r="IJ51">
        <v>10000</v>
      </c>
      <c r="IK51">
        <v>0</v>
      </c>
      <c r="IM51" s="7">
        <v>0</v>
      </c>
      <c r="IN51" s="7"/>
      <c r="IV51">
        <v>0</v>
      </c>
      <c r="IW51">
        <v>100000</v>
      </c>
      <c r="IZ51" s="7">
        <v>0</v>
      </c>
      <c r="JA51" s="7"/>
      <c r="JC51" s="7">
        <v>0</v>
      </c>
      <c r="JK51">
        <v>10000</v>
      </c>
    </row>
    <row r="52" spans="1:271" ht="30">
      <c r="A52" s="4" t="s">
        <v>51</v>
      </c>
      <c r="B52" s="4">
        <v>1978</v>
      </c>
      <c r="C52" s="28" t="s">
        <v>80</v>
      </c>
      <c r="D52" s="4" t="s">
        <v>81</v>
      </c>
      <c r="E52" s="4">
        <v>63</v>
      </c>
      <c r="F52" s="5" t="s">
        <v>82</v>
      </c>
      <c r="G52" s="4" t="s">
        <v>83</v>
      </c>
      <c r="I52" s="9" t="s">
        <v>346</v>
      </c>
      <c r="K52" t="s">
        <v>110</v>
      </c>
      <c r="P52">
        <v>16</v>
      </c>
      <c r="T52" t="s">
        <v>360</v>
      </c>
      <c r="HD52">
        <v>0</v>
      </c>
      <c r="HG52">
        <v>1000</v>
      </c>
      <c r="HJ52">
        <v>0</v>
      </c>
      <c r="HL52">
        <v>100</v>
      </c>
      <c r="HM52" s="7">
        <v>0</v>
      </c>
      <c r="HN52" s="7">
        <v>0</v>
      </c>
      <c r="HO52" s="7">
        <v>0</v>
      </c>
      <c r="HP52" s="7">
        <v>0</v>
      </c>
      <c r="HQ52" s="7">
        <v>0</v>
      </c>
      <c r="HR52" s="7">
        <v>0</v>
      </c>
      <c r="HS52" s="7">
        <v>0</v>
      </c>
      <c r="HT52">
        <v>0</v>
      </c>
      <c r="HU52">
        <v>0</v>
      </c>
      <c r="HW52" s="7">
        <v>0</v>
      </c>
      <c r="HY52" s="7">
        <v>0</v>
      </c>
      <c r="HZ52" s="7">
        <v>0</v>
      </c>
      <c r="IB52" s="7">
        <v>0</v>
      </c>
      <c r="IC52">
        <v>0</v>
      </c>
      <c r="ID52" s="7">
        <v>0</v>
      </c>
      <c r="IE52">
        <v>0</v>
      </c>
      <c r="IG52">
        <v>0</v>
      </c>
      <c r="IH52" s="7">
        <v>0</v>
      </c>
      <c r="II52">
        <v>0</v>
      </c>
      <c r="IJ52">
        <v>100</v>
      </c>
      <c r="IK52">
        <v>0</v>
      </c>
      <c r="IM52" s="7">
        <v>0</v>
      </c>
      <c r="IN52" s="7"/>
      <c r="IV52">
        <v>0</v>
      </c>
      <c r="IW52">
        <v>0</v>
      </c>
      <c r="IZ52" s="7">
        <v>0</v>
      </c>
      <c r="JA52" s="7"/>
      <c r="JC52" s="7">
        <v>0</v>
      </c>
      <c r="JK52">
        <v>100</v>
      </c>
    </row>
    <row r="53" spans="1:271" ht="30">
      <c r="A53" s="4" t="s">
        <v>51</v>
      </c>
      <c r="B53" s="4">
        <v>1978</v>
      </c>
      <c r="C53" s="28" t="s">
        <v>80</v>
      </c>
      <c r="D53" s="4" t="s">
        <v>81</v>
      </c>
      <c r="E53" s="4">
        <v>63</v>
      </c>
      <c r="F53" s="5" t="s">
        <v>82</v>
      </c>
      <c r="G53" s="4" t="s">
        <v>83</v>
      </c>
      <c r="I53" s="9" t="s">
        <v>347</v>
      </c>
      <c r="K53" t="s">
        <v>110</v>
      </c>
      <c r="P53">
        <v>1</v>
      </c>
      <c r="T53" t="s">
        <v>360</v>
      </c>
      <c r="HD53">
        <v>0</v>
      </c>
      <c r="HG53">
        <v>100000</v>
      </c>
      <c r="HJ53">
        <v>100000</v>
      </c>
      <c r="HL53">
        <v>10000</v>
      </c>
      <c r="HM53" s="7">
        <v>0</v>
      </c>
      <c r="HN53" s="7">
        <v>0</v>
      </c>
      <c r="HO53" s="7">
        <v>0</v>
      </c>
      <c r="HP53">
        <v>1000</v>
      </c>
      <c r="HQ53" s="7">
        <v>0</v>
      </c>
      <c r="HR53" s="7">
        <v>0</v>
      </c>
      <c r="HS53" s="7">
        <v>0</v>
      </c>
      <c r="HT53">
        <v>0</v>
      </c>
      <c r="HU53">
        <v>0</v>
      </c>
      <c r="HW53">
        <v>10000</v>
      </c>
      <c r="HY53" s="7">
        <v>0</v>
      </c>
      <c r="HZ53" s="7">
        <v>0</v>
      </c>
      <c r="IB53" s="7">
        <v>0</v>
      </c>
      <c r="IC53">
        <v>10000</v>
      </c>
      <c r="ID53" s="7">
        <v>0</v>
      </c>
      <c r="IE53">
        <v>0</v>
      </c>
      <c r="IG53">
        <v>0</v>
      </c>
      <c r="IH53" s="7">
        <v>0</v>
      </c>
      <c r="II53">
        <v>0</v>
      </c>
      <c r="IJ53">
        <v>10000</v>
      </c>
      <c r="IK53">
        <v>100000</v>
      </c>
      <c r="IM53" s="7">
        <v>0</v>
      </c>
      <c r="IN53" s="7"/>
      <c r="IV53">
        <v>0</v>
      </c>
      <c r="IW53">
        <v>100000</v>
      </c>
      <c r="IZ53">
        <v>1000</v>
      </c>
      <c r="JC53" s="7">
        <v>0</v>
      </c>
      <c r="JK53">
        <v>1000000</v>
      </c>
    </row>
    <row r="54" spans="1:271" ht="30">
      <c r="A54" s="4" t="s">
        <v>51</v>
      </c>
      <c r="B54" s="4">
        <v>1978</v>
      </c>
      <c r="C54" s="28" t="s">
        <v>80</v>
      </c>
      <c r="D54" s="4" t="s">
        <v>81</v>
      </c>
      <c r="E54" s="4">
        <v>63</v>
      </c>
      <c r="F54" s="5" t="s">
        <v>82</v>
      </c>
      <c r="G54" s="4" t="s">
        <v>83</v>
      </c>
      <c r="I54" s="9" t="s">
        <v>347</v>
      </c>
      <c r="K54" t="s">
        <v>110</v>
      </c>
      <c r="P54">
        <v>4</v>
      </c>
      <c r="T54" t="s">
        <v>360</v>
      </c>
      <c r="HD54">
        <v>0</v>
      </c>
      <c r="HG54">
        <v>10000</v>
      </c>
      <c r="HJ54">
        <v>10000</v>
      </c>
      <c r="HL54">
        <v>10000</v>
      </c>
      <c r="HM54" s="7">
        <v>0</v>
      </c>
      <c r="HN54" s="7">
        <v>0</v>
      </c>
      <c r="HO54" s="7">
        <v>0</v>
      </c>
      <c r="HP54" s="7">
        <v>0</v>
      </c>
      <c r="HQ54" s="7">
        <v>0</v>
      </c>
      <c r="HR54" s="7">
        <v>0</v>
      </c>
      <c r="HS54" s="7">
        <v>0</v>
      </c>
      <c r="HT54">
        <v>1000</v>
      </c>
      <c r="HU54">
        <v>1000</v>
      </c>
      <c r="HW54">
        <v>100000</v>
      </c>
      <c r="HY54" s="7">
        <v>0</v>
      </c>
      <c r="HZ54" s="7">
        <v>0</v>
      </c>
      <c r="IB54" s="7">
        <v>0</v>
      </c>
      <c r="IC54">
        <v>10000</v>
      </c>
      <c r="ID54" s="7">
        <v>0</v>
      </c>
      <c r="IE54">
        <v>0</v>
      </c>
      <c r="IG54">
        <v>0</v>
      </c>
      <c r="IH54" s="7">
        <v>0</v>
      </c>
      <c r="II54">
        <v>0</v>
      </c>
      <c r="IJ54">
        <v>10000</v>
      </c>
      <c r="IK54">
        <v>0</v>
      </c>
      <c r="IM54" s="7">
        <v>0</v>
      </c>
      <c r="IN54" s="7"/>
      <c r="IV54">
        <v>0</v>
      </c>
      <c r="IW54">
        <v>0</v>
      </c>
      <c r="IZ54">
        <v>10000</v>
      </c>
      <c r="JC54" s="7">
        <v>0</v>
      </c>
      <c r="JK54">
        <v>100000</v>
      </c>
    </row>
    <row r="55" spans="1:271" ht="30">
      <c r="A55" s="4" t="s">
        <v>51</v>
      </c>
      <c r="B55" s="4">
        <v>1978</v>
      </c>
      <c r="C55" s="28" t="s">
        <v>80</v>
      </c>
      <c r="D55" s="4" t="s">
        <v>81</v>
      </c>
      <c r="E55" s="4">
        <v>63</v>
      </c>
      <c r="F55" s="5" t="s">
        <v>82</v>
      </c>
      <c r="G55" s="4" t="s">
        <v>83</v>
      </c>
      <c r="I55" s="9" t="s">
        <v>347</v>
      </c>
      <c r="K55" t="s">
        <v>110</v>
      </c>
      <c r="P55">
        <v>16</v>
      </c>
      <c r="T55" t="s">
        <v>360</v>
      </c>
      <c r="HD55">
        <v>0</v>
      </c>
      <c r="HG55">
        <v>10000</v>
      </c>
      <c r="HJ55">
        <v>1000</v>
      </c>
      <c r="HL55">
        <v>10000</v>
      </c>
      <c r="HM55" s="7">
        <v>0</v>
      </c>
      <c r="HN55" s="7">
        <v>0</v>
      </c>
      <c r="HO55" s="7">
        <v>0</v>
      </c>
      <c r="HP55" s="7">
        <v>0</v>
      </c>
      <c r="HQ55" s="7">
        <v>0</v>
      </c>
      <c r="HR55" s="7">
        <v>0</v>
      </c>
      <c r="HS55" s="7">
        <v>0</v>
      </c>
      <c r="HT55">
        <v>0</v>
      </c>
      <c r="HU55">
        <v>0</v>
      </c>
      <c r="HW55">
        <v>1000</v>
      </c>
      <c r="HY55" s="7">
        <v>0</v>
      </c>
      <c r="HZ55" s="7">
        <v>0</v>
      </c>
      <c r="IB55" s="7">
        <v>0</v>
      </c>
      <c r="IC55">
        <v>1000</v>
      </c>
      <c r="ID55" s="7">
        <v>0</v>
      </c>
      <c r="IE55">
        <v>0</v>
      </c>
      <c r="IG55">
        <v>0</v>
      </c>
      <c r="IH55" s="7">
        <v>0</v>
      </c>
      <c r="II55">
        <v>1000</v>
      </c>
      <c r="IJ55">
        <v>1000</v>
      </c>
      <c r="IK55">
        <v>0</v>
      </c>
      <c r="IM55" s="7">
        <v>10000</v>
      </c>
      <c r="IN55" s="7"/>
      <c r="IV55">
        <v>0</v>
      </c>
      <c r="IW55">
        <v>1000</v>
      </c>
      <c r="IZ55" s="7">
        <v>0</v>
      </c>
      <c r="JA55" s="7"/>
      <c r="JC55" s="7">
        <v>0</v>
      </c>
      <c r="JK55">
        <v>10000</v>
      </c>
    </row>
    <row r="56" spans="1:271" ht="30">
      <c r="A56" s="4" t="s">
        <v>51</v>
      </c>
      <c r="B56" s="4">
        <v>1978</v>
      </c>
      <c r="C56" s="28" t="s">
        <v>80</v>
      </c>
      <c r="D56" s="4" t="s">
        <v>81</v>
      </c>
      <c r="E56" s="4">
        <v>63</v>
      </c>
      <c r="F56" s="5" t="s">
        <v>82</v>
      </c>
      <c r="G56" s="4" t="s">
        <v>83</v>
      </c>
      <c r="I56" s="9" t="s">
        <v>348</v>
      </c>
      <c r="K56" t="s">
        <v>110</v>
      </c>
      <c r="P56">
        <v>1</v>
      </c>
      <c r="T56" t="s">
        <v>360</v>
      </c>
      <c r="HD56">
        <v>0</v>
      </c>
      <c r="HG56">
        <v>0</v>
      </c>
      <c r="HJ56">
        <v>0</v>
      </c>
      <c r="HL56">
        <v>100000</v>
      </c>
      <c r="HM56">
        <v>1000000</v>
      </c>
      <c r="HN56" s="7">
        <v>0</v>
      </c>
      <c r="HO56" s="7">
        <v>0</v>
      </c>
      <c r="HP56" s="7">
        <v>0</v>
      </c>
      <c r="HQ56" s="7">
        <v>0</v>
      </c>
      <c r="HR56" s="7">
        <v>0</v>
      </c>
      <c r="HS56" s="7">
        <v>10000</v>
      </c>
      <c r="HT56">
        <v>0</v>
      </c>
      <c r="HU56">
        <v>10000</v>
      </c>
      <c r="HW56" s="7">
        <v>0</v>
      </c>
      <c r="HY56" s="7">
        <v>0</v>
      </c>
      <c r="HZ56">
        <v>10000</v>
      </c>
      <c r="IB56" s="7">
        <v>0</v>
      </c>
      <c r="IC56">
        <v>10000</v>
      </c>
      <c r="ID56">
        <v>10000</v>
      </c>
      <c r="IE56">
        <v>0</v>
      </c>
      <c r="IG56">
        <v>0</v>
      </c>
      <c r="IH56" s="7">
        <v>0</v>
      </c>
      <c r="II56">
        <v>0</v>
      </c>
      <c r="IJ56">
        <v>10000</v>
      </c>
      <c r="IK56">
        <v>0</v>
      </c>
      <c r="IM56" s="7">
        <v>0</v>
      </c>
      <c r="IN56" s="7"/>
      <c r="IV56">
        <v>0</v>
      </c>
      <c r="IW56">
        <v>10000</v>
      </c>
      <c r="IZ56" s="7">
        <v>0</v>
      </c>
      <c r="JA56" s="7"/>
      <c r="JC56">
        <v>10000</v>
      </c>
      <c r="JK56">
        <v>100000</v>
      </c>
    </row>
    <row r="57" spans="1:271" ht="30">
      <c r="A57" s="4" t="s">
        <v>51</v>
      </c>
      <c r="B57" s="4">
        <v>1978</v>
      </c>
      <c r="C57" s="28" t="s">
        <v>80</v>
      </c>
      <c r="D57" s="4" t="s">
        <v>81</v>
      </c>
      <c r="E57" s="4">
        <v>63</v>
      </c>
      <c r="F57" s="5" t="s">
        <v>82</v>
      </c>
      <c r="G57" s="4" t="s">
        <v>83</v>
      </c>
      <c r="I57" s="9" t="s">
        <v>348</v>
      </c>
      <c r="K57" t="s">
        <v>110</v>
      </c>
      <c r="P57">
        <v>4</v>
      </c>
      <c r="T57" t="s">
        <v>360</v>
      </c>
      <c r="HD57">
        <v>0</v>
      </c>
      <c r="HG57">
        <v>100000</v>
      </c>
      <c r="HJ57">
        <v>0</v>
      </c>
      <c r="HL57">
        <v>10000</v>
      </c>
      <c r="HM57">
        <v>100000</v>
      </c>
      <c r="HN57" s="7">
        <v>0</v>
      </c>
      <c r="HO57" s="7">
        <v>0</v>
      </c>
      <c r="HP57" s="7">
        <v>0</v>
      </c>
      <c r="HQ57" s="7">
        <v>0</v>
      </c>
      <c r="HR57" s="7">
        <v>0</v>
      </c>
      <c r="HS57" s="7">
        <v>0</v>
      </c>
      <c r="HT57">
        <v>0</v>
      </c>
      <c r="HU57">
        <v>0</v>
      </c>
      <c r="HW57" s="7">
        <v>0</v>
      </c>
      <c r="HY57" s="7">
        <v>0</v>
      </c>
      <c r="HZ57">
        <v>10000</v>
      </c>
      <c r="IB57" s="7">
        <v>0</v>
      </c>
      <c r="IC57">
        <v>10000</v>
      </c>
      <c r="ID57" s="7">
        <v>0</v>
      </c>
      <c r="IE57">
        <v>0</v>
      </c>
      <c r="IG57">
        <v>0</v>
      </c>
      <c r="IH57" s="7">
        <v>0</v>
      </c>
      <c r="II57">
        <v>0</v>
      </c>
      <c r="IJ57">
        <v>10000</v>
      </c>
      <c r="IK57">
        <v>0</v>
      </c>
      <c r="IM57" s="7">
        <v>0</v>
      </c>
      <c r="IN57" s="7"/>
      <c r="IV57">
        <v>0</v>
      </c>
      <c r="IW57">
        <v>10000</v>
      </c>
      <c r="IZ57" s="7">
        <v>0</v>
      </c>
      <c r="JA57" s="7"/>
      <c r="JC57" s="7">
        <v>0</v>
      </c>
      <c r="JK57">
        <v>10000</v>
      </c>
    </row>
    <row r="58" spans="1:271" ht="30">
      <c r="A58" s="4" t="s">
        <v>51</v>
      </c>
      <c r="B58" s="4">
        <v>1978</v>
      </c>
      <c r="C58" s="28" t="s">
        <v>80</v>
      </c>
      <c r="D58" s="4" t="s">
        <v>81</v>
      </c>
      <c r="E58" s="4">
        <v>63</v>
      </c>
      <c r="F58" s="5" t="s">
        <v>82</v>
      </c>
      <c r="G58" s="4" t="s">
        <v>83</v>
      </c>
      <c r="I58" s="9" t="s">
        <v>348</v>
      </c>
      <c r="K58" t="s">
        <v>110</v>
      </c>
      <c r="P58">
        <v>16</v>
      </c>
      <c r="T58" t="s">
        <v>360</v>
      </c>
      <c r="HD58">
        <v>0</v>
      </c>
      <c r="HG58">
        <v>10000</v>
      </c>
      <c r="HJ58">
        <v>0</v>
      </c>
      <c r="HL58">
        <v>100000</v>
      </c>
      <c r="HM58">
        <v>100000</v>
      </c>
      <c r="HN58" s="7">
        <v>0</v>
      </c>
      <c r="HO58" s="7">
        <v>0</v>
      </c>
      <c r="HP58" s="7">
        <v>0</v>
      </c>
      <c r="HQ58" s="7">
        <v>0</v>
      </c>
      <c r="HR58" s="7">
        <v>0</v>
      </c>
      <c r="HS58" s="7">
        <v>0</v>
      </c>
      <c r="HT58">
        <v>0</v>
      </c>
      <c r="HU58">
        <v>0</v>
      </c>
      <c r="HW58" s="7">
        <v>0</v>
      </c>
      <c r="HY58" s="7">
        <v>0</v>
      </c>
      <c r="HZ58">
        <v>100000</v>
      </c>
      <c r="IB58" s="7">
        <v>0</v>
      </c>
      <c r="IC58">
        <v>0</v>
      </c>
      <c r="ID58" s="7">
        <v>0</v>
      </c>
      <c r="IE58">
        <v>0</v>
      </c>
      <c r="IG58">
        <v>0</v>
      </c>
      <c r="IH58" s="7">
        <v>0</v>
      </c>
      <c r="II58">
        <v>0</v>
      </c>
      <c r="IJ58">
        <v>0</v>
      </c>
      <c r="IK58">
        <v>0</v>
      </c>
      <c r="IM58" s="7">
        <v>0</v>
      </c>
      <c r="IN58" s="7"/>
      <c r="IV58">
        <v>0</v>
      </c>
      <c r="IW58">
        <v>10000</v>
      </c>
      <c r="IZ58" s="7">
        <v>0</v>
      </c>
      <c r="JA58" s="7"/>
      <c r="JC58" s="7">
        <v>0</v>
      </c>
      <c r="JK58">
        <v>10000</v>
      </c>
    </row>
    <row r="59" spans="1:271" ht="30">
      <c r="A59" s="10" t="s">
        <v>354</v>
      </c>
      <c r="B59" s="10">
        <v>1958</v>
      </c>
      <c r="C59" s="29" t="s">
        <v>355</v>
      </c>
      <c r="D59" s="10" t="s">
        <v>356</v>
      </c>
      <c r="E59" s="12">
        <v>6</v>
      </c>
      <c r="F59" s="13" t="s">
        <v>357</v>
      </c>
      <c r="G59" s="10" t="s">
        <v>358</v>
      </c>
      <c r="I59" t="s">
        <v>349</v>
      </c>
      <c r="K59" t="s">
        <v>350</v>
      </c>
      <c r="N59">
        <v>59.208804000000001</v>
      </c>
      <c r="O59">
        <v>11.070216</v>
      </c>
      <c r="P59">
        <v>0</v>
      </c>
      <c r="R59" t="s">
        <v>432</v>
      </c>
      <c r="S59" t="s">
        <v>637</v>
      </c>
      <c r="T59" t="s">
        <v>360</v>
      </c>
      <c r="HB59">
        <v>120</v>
      </c>
    </row>
    <row r="60" spans="1:271" ht="30">
      <c r="A60" s="10" t="s">
        <v>354</v>
      </c>
      <c r="B60" s="10">
        <v>1958</v>
      </c>
      <c r="C60" s="29" t="s">
        <v>355</v>
      </c>
      <c r="D60" s="10" t="s">
        <v>356</v>
      </c>
      <c r="E60" s="12">
        <v>6</v>
      </c>
      <c r="F60" s="13" t="s">
        <v>357</v>
      </c>
      <c r="G60" s="10" t="s">
        <v>358</v>
      </c>
      <c r="I60" t="s">
        <v>349</v>
      </c>
      <c r="K60" t="s">
        <v>350</v>
      </c>
      <c r="N60">
        <v>59.208804000000001</v>
      </c>
      <c r="O60">
        <v>11.070216</v>
      </c>
      <c r="P60">
        <v>1</v>
      </c>
      <c r="R60" t="s">
        <v>432</v>
      </c>
      <c r="S60" t="s">
        <v>637</v>
      </c>
      <c r="T60" t="s">
        <v>360</v>
      </c>
      <c r="GV60">
        <v>1000</v>
      </c>
      <c r="GX60">
        <v>5000</v>
      </c>
      <c r="GZ60">
        <v>4000</v>
      </c>
      <c r="HB60">
        <v>20</v>
      </c>
    </row>
    <row r="61" spans="1:271" ht="30">
      <c r="A61" s="10" t="s">
        <v>354</v>
      </c>
      <c r="B61" s="10">
        <v>1958</v>
      </c>
      <c r="C61" s="29" t="s">
        <v>355</v>
      </c>
      <c r="D61" s="10" t="s">
        <v>356</v>
      </c>
      <c r="E61" s="12">
        <v>6</v>
      </c>
      <c r="F61" s="13" t="s">
        <v>357</v>
      </c>
      <c r="G61" s="10" t="s">
        <v>358</v>
      </c>
      <c r="I61" t="s">
        <v>349</v>
      </c>
      <c r="K61" t="s">
        <v>350</v>
      </c>
      <c r="N61">
        <v>59.208804000000001</v>
      </c>
      <c r="O61">
        <v>11.070216</v>
      </c>
      <c r="P61">
        <v>2</v>
      </c>
      <c r="R61" t="s">
        <v>432</v>
      </c>
      <c r="S61" t="s">
        <v>637</v>
      </c>
      <c r="T61" t="s">
        <v>360</v>
      </c>
      <c r="GB61">
        <v>2500</v>
      </c>
      <c r="GC61">
        <v>220</v>
      </c>
      <c r="GD61">
        <v>60</v>
      </c>
      <c r="GG61">
        <v>20</v>
      </c>
      <c r="GM61">
        <v>1100</v>
      </c>
      <c r="GU61">
        <v>180</v>
      </c>
      <c r="GV61">
        <v>16500</v>
      </c>
      <c r="HB61">
        <v>60</v>
      </c>
    </row>
    <row r="62" spans="1:271" ht="30">
      <c r="A62" s="10" t="s">
        <v>354</v>
      </c>
      <c r="B62" s="10">
        <v>1958</v>
      </c>
      <c r="C62" s="29" t="s">
        <v>355</v>
      </c>
      <c r="D62" s="10" t="s">
        <v>356</v>
      </c>
      <c r="E62" s="12">
        <v>6</v>
      </c>
      <c r="F62" s="13" t="s">
        <v>357</v>
      </c>
      <c r="G62" s="10" t="s">
        <v>358</v>
      </c>
      <c r="I62" t="s">
        <v>351</v>
      </c>
      <c r="K62" t="s">
        <v>350</v>
      </c>
      <c r="N62">
        <v>59.208804000000001</v>
      </c>
      <c r="O62">
        <v>11.070216</v>
      </c>
      <c r="P62">
        <v>0</v>
      </c>
      <c r="R62" t="s">
        <v>432</v>
      </c>
      <c r="S62" t="s">
        <v>637</v>
      </c>
      <c r="T62" t="s">
        <v>360</v>
      </c>
      <c r="DP62">
        <v>20</v>
      </c>
      <c r="DR62">
        <v>20</v>
      </c>
      <c r="DU62">
        <v>40</v>
      </c>
      <c r="DW62">
        <v>500</v>
      </c>
      <c r="EJ62">
        <v>500</v>
      </c>
      <c r="EV62">
        <v>2878000</v>
      </c>
      <c r="EZ62">
        <v>2000</v>
      </c>
      <c r="FA62">
        <v>380</v>
      </c>
      <c r="FN62">
        <v>40</v>
      </c>
      <c r="GW62">
        <v>40</v>
      </c>
      <c r="GX62">
        <v>1000</v>
      </c>
      <c r="HB62">
        <v>45000</v>
      </c>
    </row>
    <row r="63" spans="1:271" ht="30">
      <c r="A63" s="10" t="s">
        <v>354</v>
      </c>
      <c r="B63" s="10">
        <v>1958</v>
      </c>
      <c r="C63" s="29" t="s">
        <v>355</v>
      </c>
      <c r="D63" s="10" t="s">
        <v>356</v>
      </c>
      <c r="E63" s="12">
        <v>6</v>
      </c>
      <c r="F63" s="13" t="s">
        <v>357</v>
      </c>
      <c r="G63" s="10" t="s">
        <v>358</v>
      </c>
      <c r="I63" t="s">
        <v>351</v>
      </c>
      <c r="K63" t="s">
        <v>350</v>
      </c>
      <c r="N63">
        <v>59.208804000000001</v>
      </c>
      <c r="O63">
        <v>11.070216</v>
      </c>
      <c r="P63">
        <v>1</v>
      </c>
      <c r="R63" t="s">
        <v>432</v>
      </c>
      <c r="S63" t="s">
        <v>637</v>
      </c>
      <c r="T63" t="s">
        <v>360</v>
      </c>
      <c r="DU63">
        <v>100</v>
      </c>
      <c r="DW63">
        <v>500</v>
      </c>
      <c r="EU63">
        <v>140</v>
      </c>
      <c r="EV63">
        <v>3535000</v>
      </c>
      <c r="EW63">
        <v>20</v>
      </c>
      <c r="EZ63">
        <v>3500</v>
      </c>
      <c r="FA63">
        <v>80</v>
      </c>
      <c r="FB63">
        <v>1000</v>
      </c>
      <c r="FI63">
        <v>20</v>
      </c>
      <c r="GX63">
        <v>2000</v>
      </c>
      <c r="HB63">
        <v>17000</v>
      </c>
    </row>
    <row r="64" spans="1:271" ht="30">
      <c r="A64" s="10" t="s">
        <v>354</v>
      </c>
      <c r="B64" s="10">
        <v>1958</v>
      </c>
      <c r="C64" s="29" t="s">
        <v>355</v>
      </c>
      <c r="D64" s="10" t="s">
        <v>356</v>
      </c>
      <c r="E64" s="12">
        <v>6</v>
      </c>
      <c r="F64" s="13" t="s">
        <v>357</v>
      </c>
      <c r="G64" s="10" t="s">
        <v>358</v>
      </c>
      <c r="I64" t="s">
        <v>351</v>
      </c>
      <c r="K64" t="s">
        <v>350</v>
      </c>
      <c r="N64">
        <v>59.208804000000001</v>
      </c>
      <c r="O64">
        <v>11.070216</v>
      </c>
      <c r="P64">
        <v>2</v>
      </c>
      <c r="R64" t="s">
        <v>432</v>
      </c>
      <c r="S64" t="s">
        <v>637</v>
      </c>
      <c r="T64" t="s">
        <v>360</v>
      </c>
      <c r="DP64">
        <v>60</v>
      </c>
      <c r="DU64">
        <v>140</v>
      </c>
      <c r="DW64">
        <v>500</v>
      </c>
      <c r="EC64">
        <v>40</v>
      </c>
      <c r="EU64">
        <v>20</v>
      </c>
      <c r="EV64">
        <v>5653000</v>
      </c>
      <c r="EX64">
        <v>500</v>
      </c>
      <c r="EZ64">
        <v>1000</v>
      </c>
      <c r="FA64">
        <v>120</v>
      </c>
      <c r="FE64">
        <v>40</v>
      </c>
      <c r="GG64">
        <v>20</v>
      </c>
      <c r="GM64">
        <v>500</v>
      </c>
      <c r="GX64">
        <v>500</v>
      </c>
      <c r="GZ64">
        <v>4000</v>
      </c>
      <c r="HB64">
        <v>5000</v>
      </c>
    </row>
    <row r="65" spans="1:233" ht="30">
      <c r="A65" s="10" t="s">
        <v>354</v>
      </c>
      <c r="B65" s="10">
        <v>1958</v>
      </c>
      <c r="C65" s="29" t="s">
        <v>355</v>
      </c>
      <c r="D65" s="10" t="s">
        <v>356</v>
      </c>
      <c r="E65" s="12">
        <v>6</v>
      </c>
      <c r="F65" s="13" t="s">
        <v>357</v>
      </c>
      <c r="G65" s="10" t="s">
        <v>358</v>
      </c>
      <c r="I65" t="s">
        <v>351</v>
      </c>
      <c r="K65" t="s">
        <v>350</v>
      </c>
      <c r="N65">
        <v>59.208804000000001</v>
      </c>
      <c r="O65">
        <v>11.070216</v>
      </c>
      <c r="P65">
        <v>4</v>
      </c>
      <c r="R65" t="s">
        <v>432</v>
      </c>
      <c r="S65" t="s">
        <v>637</v>
      </c>
      <c r="T65" t="s">
        <v>360</v>
      </c>
      <c r="DL65">
        <v>20</v>
      </c>
      <c r="DM65">
        <v>60</v>
      </c>
      <c r="DU65">
        <v>340</v>
      </c>
      <c r="DW65">
        <v>7500</v>
      </c>
      <c r="ED65">
        <v>200</v>
      </c>
      <c r="EV65">
        <v>26500</v>
      </c>
      <c r="EW65">
        <v>20</v>
      </c>
      <c r="EX65">
        <v>1000</v>
      </c>
      <c r="EZ65">
        <v>240</v>
      </c>
      <c r="FA65">
        <v>20</v>
      </c>
      <c r="FI65">
        <v>340</v>
      </c>
      <c r="FT65">
        <v>29000</v>
      </c>
      <c r="GJ65">
        <v>20</v>
      </c>
      <c r="GM65">
        <v>6240</v>
      </c>
      <c r="GS65">
        <v>20</v>
      </c>
      <c r="GX65">
        <v>10500</v>
      </c>
      <c r="HB65">
        <v>40500</v>
      </c>
    </row>
    <row r="66" spans="1:233" ht="30">
      <c r="A66" s="10" t="s">
        <v>354</v>
      </c>
      <c r="B66" s="10">
        <v>1958</v>
      </c>
      <c r="C66" s="29" t="s">
        <v>355</v>
      </c>
      <c r="D66" s="10" t="s">
        <v>356</v>
      </c>
      <c r="E66" s="12">
        <v>6</v>
      </c>
      <c r="F66" s="13" t="s">
        <v>357</v>
      </c>
      <c r="G66" s="10" t="s">
        <v>358</v>
      </c>
      <c r="I66" t="s">
        <v>351</v>
      </c>
      <c r="K66" t="s">
        <v>350</v>
      </c>
      <c r="N66">
        <v>59.208804000000001</v>
      </c>
      <c r="O66">
        <v>11.070216</v>
      </c>
      <c r="P66">
        <v>6</v>
      </c>
      <c r="R66" t="s">
        <v>432</v>
      </c>
      <c r="S66" t="s">
        <v>637</v>
      </c>
      <c r="T66" t="s">
        <v>360</v>
      </c>
      <c r="ER66">
        <v>40</v>
      </c>
      <c r="EV66">
        <v>879000</v>
      </c>
      <c r="FB66">
        <v>3000</v>
      </c>
      <c r="FF66">
        <v>1500</v>
      </c>
      <c r="FI66">
        <v>80</v>
      </c>
      <c r="FT66">
        <v>2500</v>
      </c>
      <c r="GD66">
        <v>13100</v>
      </c>
      <c r="GM66">
        <v>140</v>
      </c>
      <c r="GX66">
        <v>1000</v>
      </c>
      <c r="HB66">
        <v>1000</v>
      </c>
    </row>
    <row r="67" spans="1:233" ht="30">
      <c r="A67" s="10" t="s">
        <v>354</v>
      </c>
      <c r="B67" s="10">
        <v>1958</v>
      </c>
      <c r="C67" s="29" t="s">
        <v>355</v>
      </c>
      <c r="D67" s="10" t="s">
        <v>356</v>
      </c>
      <c r="E67" s="12">
        <v>6</v>
      </c>
      <c r="F67" s="13" t="s">
        <v>357</v>
      </c>
      <c r="G67" s="10" t="s">
        <v>358</v>
      </c>
      <c r="I67" t="s">
        <v>352</v>
      </c>
      <c r="K67" t="s">
        <v>350</v>
      </c>
      <c r="N67">
        <v>59.208804000000001</v>
      </c>
      <c r="O67">
        <v>11.070216</v>
      </c>
      <c r="P67">
        <v>0</v>
      </c>
      <c r="R67" t="s">
        <v>432</v>
      </c>
      <c r="S67" t="s">
        <v>637</v>
      </c>
      <c r="T67" t="s">
        <v>360</v>
      </c>
      <c r="DE67">
        <v>60</v>
      </c>
      <c r="DF67">
        <v>660500</v>
      </c>
      <c r="DG67">
        <v>500</v>
      </c>
      <c r="DR67">
        <v>20</v>
      </c>
      <c r="EZ67">
        <v>500</v>
      </c>
      <c r="FN67">
        <v>60</v>
      </c>
      <c r="GB67">
        <v>2000</v>
      </c>
      <c r="GM67">
        <v>380</v>
      </c>
      <c r="GW67">
        <v>380</v>
      </c>
      <c r="HB67">
        <v>6500</v>
      </c>
    </row>
    <row r="68" spans="1:233" ht="30">
      <c r="A68" s="10" t="s">
        <v>354</v>
      </c>
      <c r="B68" s="10">
        <v>1958</v>
      </c>
      <c r="C68" s="29" t="s">
        <v>355</v>
      </c>
      <c r="D68" s="10" t="s">
        <v>356</v>
      </c>
      <c r="E68" s="12">
        <v>6</v>
      </c>
      <c r="F68" s="13" t="s">
        <v>357</v>
      </c>
      <c r="G68" s="10" t="s">
        <v>358</v>
      </c>
      <c r="I68" t="s">
        <v>352</v>
      </c>
      <c r="K68" t="s">
        <v>350</v>
      </c>
      <c r="N68">
        <v>59.208804000000001</v>
      </c>
      <c r="O68">
        <v>11.070216</v>
      </c>
      <c r="P68">
        <v>1</v>
      </c>
      <c r="R68" t="s">
        <v>432</v>
      </c>
      <c r="S68" t="s">
        <v>637</v>
      </c>
      <c r="T68" t="s">
        <v>360</v>
      </c>
      <c r="DF68">
        <v>1051500</v>
      </c>
      <c r="EW68">
        <v>20</v>
      </c>
      <c r="GB68">
        <v>500</v>
      </c>
      <c r="GM68">
        <v>580</v>
      </c>
      <c r="GS68">
        <v>20</v>
      </c>
      <c r="HB68">
        <v>1500</v>
      </c>
    </row>
    <row r="69" spans="1:233" ht="30">
      <c r="A69" s="10" t="s">
        <v>354</v>
      </c>
      <c r="B69" s="10">
        <v>1958</v>
      </c>
      <c r="C69" s="29" t="s">
        <v>355</v>
      </c>
      <c r="D69" s="10" t="s">
        <v>356</v>
      </c>
      <c r="E69" s="12">
        <v>6</v>
      </c>
      <c r="F69" s="13" t="s">
        <v>357</v>
      </c>
      <c r="G69" s="10" t="s">
        <v>358</v>
      </c>
      <c r="I69" t="s">
        <v>352</v>
      </c>
      <c r="K69" t="s">
        <v>350</v>
      </c>
      <c r="N69">
        <v>59.208804000000001</v>
      </c>
      <c r="O69">
        <v>11.070216</v>
      </c>
      <c r="P69">
        <v>2</v>
      </c>
      <c r="R69" t="s">
        <v>432</v>
      </c>
      <c r="S69" t="s">
        <v>637</v>
      </c>
      <c r="T69" t="s">
        <v>360</v>
      </c>
      <c r="CS69">
        <v>500</v>
      </c>
      <c r="DF69">
        <v>743500</v>
      </c>
      <c r="DL69">
        <v>500</v>
      </c>
      <c r="DR69">
        <v>20</v>
      </c>
      <c r="EW69">
        <v>20</v>
      </c>
      <c r="EZ69">
        <v>1500</v>
      </c>
      <c r="FE69">
        <v>20</v>
      </c>
      <c r="FN69">
        <v>40</v>
      </c>
      <c r="GM69">
        <v>860</v>
      </c>
      <c r="HB69">
        <v>2000</v>
      </c>
    </row>
    <row r="70" spans="1:233" ht="30">
      <c r="A70" s="10" t="s">
        <v>354</v>
      </c>
      <c r="B70" s="10">
        <v>1958</v>
      </c>
      <c r="C70" s="29" t="s">
        <v>355</v>
      </c>
      <c r="D70" s="10" t="s">
        <v>356</v>
      </c>
      <c r="E70" s="12">
        <v>6</v>
      </c>
      <c r="F70" s="13" t="s">
        <v>357</v>
      </c>
      <c r="G70" s="10" t="s">
        <v>358</v>
      </c>
      <c r="I70" t="s">
        <v>352</v>
      </c>
      <c r="K70" t="s">
        <v>350</v>
      </c>
      <c r="N70">
        <v>59.208804000000001</v>
      </c>
      <c r="O70">
        <v>11.070216</v>
      </c>
      <c r="P70">
        <v>4</v>
      </c>
      <c r="R70" t="s">
        <v>432</v>
      </c>
      <c r="S70" t="s">
        <v>637</v>
      </c>
      <c r="T70" t="s">
        <v>360</v>
      </c>
      <c r="CY70">
        <v>40</v>
      </c>
      <c r="DF70">
        <v>97500</v>
      </c>
      <c r="DJ70">
        <v>2500</v>
      </c>
      <c r="DK70">
        <v>1000</v>
      </c>
      <c r="DY70">
        <v>20</v>
      </c>
      <c r="ED70">
        <v>20</v>
      </c>
      <c r="EJ70">
        <v>12500</v>
      </c>
      <c r="EZ70">
        <v>1000</v>
      </c>
      <c r="FN70">
        <v>20</v>
      </c>
      <c r="GB70">
        <v>3000</v>
      </c>
      <c r="GE70">
        <v>20</v>
      </c>
      <c r="GG70">
        <v>40</v>
      </c>
      <c r="GJ70">
        <v>3100</v>
      </c>
      <c r="GM70">
        <v>30500</v>
      </c>
      <c r="GR70">
        <v>940</v>
      </c>
      <c r="HB70">
        <v>80</v>
      </c>
      <c r="HK70">
        <v>20</v>
      </c>
    </row>
    <row r="71" spans="1:233" ht="30">
      <c r="A71" s="10" t="s">
        <v>354</v>
      </c>
      <c r="B71" s="10">
        <v>1958</v>
      </c>
      <c r="C71" s="29" t="s">
        <v>355</v>
      </c>
      <c r="D71" s="10" t="s">
        <v>356</v>
      </c>
      <c r="E71" s="12">
        <v>6</v>
      </c>
      <c r="F71" s="13" t="s">
        <v>357</v>
      </c>
      <c r="G71" s="10" t="s">
        <v>358</v>
      </c>
      <c r="I71" t="s">
        <v>352</v>
      </c>
      <c r="K71" t="s">
        <v>350</v>
      </c>
      <c r="N71">
        <v>59.208804000000001</v>
      </c>
      <c r="O71">
        <v>11.070216</v>
      </c>
      <c r="P71">
        <v>6</v>
      </c>
      <c r="R71" t="s">
        <v>432</v>
      </c>
      <c r="S71" t="s">
        <v>637</v>
      </c>
      <c r="T71" t="s">
        <v>360</v>
      </c>
      <c r="DF71">
        <v>21000</v>
      </c>
      <c r="DJ71">
        <v>1500</v>
      </c>
      <c r="DK71">
        <v>500</v>
      </c>
      <c r="DL71">
        <v>2000</v>
      </c>
      <c r="EJ71">
        <v>1000</v>
      </c>
      <c r="EW71">
        <v>20</v>
      </c>
      <c r="FN71">
        <v>20</v>
      </c>
      <c r="GD71">
        <v>3135000</v>
      </c>
      <c r="GG71">
        <v>20</v>
      </c>
      <c r="GJ71">
        <v>340</v>
      </c>
      <c r="GM71">
        <v>4340</v>
      </c>
      <c r="GR71">
        <v>6900</v>
      </c>
      <c r="HB71">
        <v>120</v>
      </c>
    </row>
    <row r="72" spans="1:233" ht="30">
      <c r="A72" s="10" t="s">
        <v>354</v>
      </c>
      <c r="B72" s="10">
        <v>1958</v>
      </c>
      <c r="C72" s="29" t="s">
        <v>355</v>
      </c>
      <c r="D72" s="10" t="s">
        <v>356</v>
      </c>
      <c r="E72" s="12">
        <v>6</v>
      </c>
      <c r="F72" s="13" t="s">
        <v>357</v>
      </c>
      <c r="G72" s="10" t="s">
        <v>358</v>
      </c>
      <c r="I72" t="s">
        <v>353</v>
      </c>
      <c r="K72" t="s">
        <v>350</v>
      </c>
      <c r="N72">
        <v>59.208804000000001</v>
      </c>
      <c r="O72">
        <v>11.070216</v>
      </c>
      <c r="P72">
        <v>0</v>
      </c>
      <c r="R72" t="s">
        <v>432</v>
      </c>
      <c r="S72" t="s">
        <v>637</v>
      </c>
      <c r="T72" t="s">
        <v>360</v>
      </c>
      <c r="CR72">
        <v>60</v>
      </c>
      <c r="DE72">
        <v>40</v>
      </c>
      <c r="DF72">
        <v>34500</v>
      </c>
      <c r="DK72">
        <v>240</v>
      </c>
      <c r="DN72">
        <v>40</v>
      </c>
      <c r="DO72">
        <v>2080</v>
      </c>
      <c r="DR72">
        <v>30000</v>
      </c>
      <c r="DY72">
        <v>140</v>
      </c>
      <c r="ED72">
        <v>20</v>
      </c>
      <c r="EM72">
        <v>180</v>
      </c>
      <c r="EU72">
        <v>100</v>
      </c>
      <c r="EV72">
        <v>35000</v>
      </c>
      <c r="EW72">
        <v>60</v>
      </c>
      <c r="FO72">
        <v>21000</v>
      </c>
      <c r="FT72">
        <v>67000</v>
      </c>
      <c r="FU72">
        <v>354000</v>
      </c>
      <c r="FV72">
        <v>4000</v>
      </c>
      <c r="FY72">
        <v>57000</v>
      </c>
      <c r="FZ72">
        <v>17000</v>
      </c>
      <c r="GA72">
        <v>26500</v>
      </c>
      <c r="GG72">
        <v>240</v>
      </c>
      <c r="GM72">
        <v>220</v>
      </c>
      <c r="GR72">
        <v>120</v>
      </c>
      <c r="GX72">
        <v>120</v>
      </c>
      <c r="HB72">
        <v>11000</v>
      </c>
    </row>
    <row r="73" spans="1:233" ht="30">
      <c r="A73" s="10" t="s">
        <v>354</v>
      </c>
      <c r="B73" s="10">
        <v>1958</v>
      </c>
      <c r="C73" s="29" t="s">
        <v>355</v>
      </c>
      <c r="D73" s="10" t="s">
        <v>356</v>
      </c>
      <c r="E73" s="12">
        <v>6</v>
      </c>
      <c r="F73" s="13" t="s">
        <v>357</v>
      </c>
      <c r="G73" s="10" t="s">
        <v>358</v>
      </c>
      <c r="I73" t="s">
        <v>353</v>
      </c>
      <c r="K73" t="s">
        <v>350</v>
      </c>
      <c r="N73">
        <v>59.208804000000001</v>
      </c>
      <c r="O73">
        <v>11.070216</v>
      </c>
      <c r="P73">
        <v>1</v>
      </c>
      <c r="R73" t="s">
        <v>432</v>
      </c>
      <c r="S73" t="s">
        <v>637</v>
      </c>
      <c r="T73" t="s">
        <v>360</v>
      </c>
      <c r="DF73">
        <v>86500</v>
      </c>
      <c r="DK73">
        <v>160</v>
      </c>
      <c r="DO73">
        <v>1460</v>
      </c>
      <c r="DP73">
        <v>40</v>
      </c>
      <c r="DR73">
        <v>1900</v>
      </c>
      <c r="DY73">
        <v>80</v>
      </c>
      <c r="EM73">
        <v>260</v>
      </c>
      <c r="EU73">
        <v>240</v>
      </c>
      <c r="EV73">
        <v>2500</v>
      </c>
      <c r="EZ73">
        <v>1500</v>
      </c>
      <c r="FO73">
        <v>22000</v>
      </c>
      <c r="FT73">
        <v>74000</v>
      </c>
      <c r="FU73">
        <v>336500</v>
      </c>
      <c r="FV73">
        <v>5000</v>
      </c>
      <c r="FY73">
        <v>33000</v>
      </c>
      <c r="GA73">
        <v>56000</v>
      </c>
      <c r="GG73">
        <v>140</v>
      </c>
      <c r="GJ73">
        <v>20</v>
      </c>
      <c r="GM73">
        <v>240</v>
      </c>
      <c r="GR73">
        <v>20</v>
      </c>
      <c r="GX73">
        <v>60</v>
      </c>
      <c r="HB73">
        <v>8500</v>
      </c>
    </row>
    <row r="74" spans="1:233" ht="30">
      <c r="A74" s="10" t="s">
        <v>354</v>
      </c>
      <c r="B74" s="10">
        <v>1958</v>
      </c>
      <c r="C74" s="29" t="s">
        <v>355</v>
      </c>
      <c r="D74" s="10" t="s">
        <v>356</v>
      </c>
      <c r="E74" s="12">
        <v>6</v>
      </c>
      <c r="F74" s="13" t="s">
        <v>357</v>
      </c>
      <c r="G74" s="10" t="s">
        <v>358</v>
      </c>
      <c r="I74" t="s">
        <v>353</v>
      </c>
      <c r="K74" t="s">
        <v>350</v>
      </c>
      <c r="N74">
        <v>59.208804000000001</v>
      </c>
      <c r="O74">
        <v>11.070216</v>
      </c>
      <c r="P74">
        <v>2</v>
      </c>
      <c r="R74" t="s">
        <v>432</v>
      </c>
      <c r="S74" t="s">
        <v>637</v>
      </c>
      <c r="T74" t="s">
        <v>360</v>
      </c>
      <c r="DF74">
        <v>95500</v>
      </c>
      <c r="DG74">
        <v>500</v>
      </c>
      <c r="DO74">
        <v>200</v>
      </c>
      <c r="DP74">
        <v>60</v>
      </c>
      <c r="DR74">
        <v>5500</v>
      </c>
      <c r="ED74">
        <v>100</v>
      </c>
      <c r="EJ74">
        <v>2000</v>
      </c>
      <c r="EM74">
        <v>160</v>
      </c>
      <c r="EU74">
        <v>100</v>
      </c>
      <c r="EV74">
        <v>17000</v>
      </c>
      <c r="EW74">
        <v>60</v>
      </c>
      <c r="EZ74">
        <v>500</v>
      </c>
      <c r="FO74">
        <v>17000</v>
      </c>
      <c r="FP74">
        <v>15000</v>
      </c>
      <c r="FT74">
        <v>240500</v>
      </c>
      <c r="FU74">
        <v>565000</v>
      </c>
      <c r="FV74">
        <v>3500</v>
      </c>
      <c r="FX74">
        <v>500</v>
      </c>
      <c r="FY74">
        <v>35500</v>
      </c>
      <c r="FZ74">
        <v>6500</v>
      </c>
      <c r="GA74">
        <v>44500</v>
      </c>
      <c r="GG74">
        <v>40</v>
      </c>
      <c r="GM74">
        <v>680</v>
      </c>
      <c r="GR74">
        <v>280</v>
      </c>
      <c r="GU74">
        <v>40</v>
      </c>
      <c r="GX74">
        <v>60</v>
      </c>
      <c r="HB74">
        <v>8500</v>
      </c>
      <c r="HK74">
        <v>1000</v>
      </c>
      <c r="HY74">
        <v>500</v>
      </c>
    </row>
    <row r="75" spans="1:233" ht="30">
      <c r="A75" s="10" t="s">
        <v>354</v>
      </c>
      <c r="B75" s="10">
        <v>1958</v>
      </c>
      <c r="C75" s="29" t="s">
        <v>355</v>
      </c>
      <c r="D75" s="10" t="s">
        <v>356</v>
      </c>
      <c r="E75" s="12">
        <v>6</v>
      </c>
      <c r="F75" s="13" t="s">
        <v>357</v>
      </c>
      <c r="G75" s="10" t="s">
        <v>358</v>
      </c>
      <c r="I75" t="s">
        <v>353</v>
      </c>
      <c r="K75" t="s">
        <v>350</v>
      </c>
      <c r="N75">
        <v>59.208804000000001</v>
      </c>
      <c r="O75">
        <v>11.070216</v>
      </c>
      <c r="P75">
        <v>4</v>
      </c>
      <c r="R75" t="s">
        <v>432</v>
      </c>
      <c r="S75" t="s">
        <v>637</v>
      </c>
      <c r="T75" t="s">
        <v>360</v>
      </c>
      <c r="CP75">
        <v>500</v>
      </c>
      <c r="CQ75">
        <v>136000</v>
      </c>
      <c r="CU75">
        <v>160</v>
      </c>
      <c r="DF75">
        <v>124500</v>
      </c>
      <c r="DK75">
        <v>60</v>
      </c>
      <c r="DP75">
        <v>40</v>
      </c>
      <c r="DR75">
        <v>10000</v>
      </c>
      <c r="ED75">
        <v>740</v>
      </c>
      <c r="EJ75">
        <v>3500</v>
      </c>
      <c r="EM75">
        <v>220</v>
      </c>
      <c r="EV75">
        <v>176000</v>
      </c>
      <c r="FT75">
        <v>4000</v>
      </c>
      <c r="FU75">
        <v>9000</v>
      </c>
      <c r="FY75">
        <v>1000</v>
      </c>
      <c r="GA75">
        <v>500</v>
      </c>
      <c r="GG75">
        <v>140</v>
      </c>
      <c r="GJ75">
        <v>1920</v>
      </c>
      <c r="GM75">
        <v>79500</v>
      </c>
      <c r="GR75">
        <v>620</v>
      </c>
      <c r="GU75">
        <v>300</v>
      </c>
      <c r="GV75">
        <v>182000</v>
      </c>
      <c r="HB75">
        <v>3500</v>
      </c>
      <c r="HY75">
        <v>500</v>
      </c>
    </row>
    <row r="76" spans="1:233" ht="30">
      <c r="A76" s="15" t="s">
        <v>425</v>
      </c>
      <c r="B76" s="15">
        <v>1954</v>
      </c>
      <c r="C76" s="30" t="s">
        <v>426</v>
      </c>
      <c r="D76" s="15" t="s">
        <v>356</v>
      </c>
      <c r="E76" s="16">
        <v>2</v>
      </c>
      <c r="F76" s="17" t="s">
        <v>427</v>
      </c>
      <c r="G76" s="18" t="s">
        <v>428</v>
      </c>
      <c r="I76" t="s">
        <v>419</v>
      </c>
      <c r="K76" t="s">
        <v>420</v>
      </c>
      <c r="L76">
        <v>1</v>
      </c>
      <c r="N76">
        <v>59.418832999999999</v>
      </c>
      <c r="O76">
        <v>10.541949000000001</v>
      </c>
      <c r="P76">
        <v>0</v>
      </c>
      <c r="R76" t="s">
        <v>432</v>
      </c>
      <c r="S76" t="s">
        <v>637</v>
      </c>
      <c r="T76" t="s">
        <v>360</v>
      </c>
      <c r="CY76">
        <f>16/0.05</f>
        <v>320</v>
      </c>
      <c r="FQ76">
        <f>350/0.002</f>
        <v>175000</v>
      </c>
      <c r="GG76">
        <f>871/0.05</f>
        <v>17420</v>
      </c>
      <c r="GI76">
        <f>6/0.05</f>
        <v>120</v>
      </c>
      <c r="GM76">
        <f>8/0.05</f>
        <v>160</v>
      </c>
      <c r="GT76">
        <f>25/0.05</f>
        <v>500</v>
      </c>
      <c r="GU76">
        <f>3.5/0.05</f>
        <v>70</v>
      </c>
    </row>
    <row r="77" spans="1:233" ht="30">
      <c r="A77" s="15" t="s">
        <v>425</v>
      </c>
      <c r="B77" s="15">
        <v>1954</v>
      </c>
      <c r="C77" s="30" t="s">
        <v>426</v>
      </c>
      <c r="D77" s="15" t="s">
        <v>356</v>
      </c>
      <c r="E77" s="16">
        <v>2</v>
      </c>
      <c r="F77" s="17" t="s">
        <v>427</v>
      </c>
      <c r="G77" s="18" t="s">
        <v>428</v>
      </c>
      <c r="I77" t="s">
        <v>419</v>
      </c>
      <c r="K77" t="s">
        <v>420</v>
      </c>
      <c r="L77">
        <v>1</v>
      </c>
      <c r="N77">
        <v>59.418832999999999</v>
      </c>
      <c r="O77">
        <v>10.541949000000001</v>
      </c>
      <c r="P77">
        <v>5</v>
      </c>
      <c r="R77" t="s">
        <v>432</v>
      </c>
      <c r="S77" t="s">
        <v>637</v>
      </c>
      <c r="T77" t="s">
        <v>360</v>
      </c>
      <c r="FQ77">
        <f>(3060+1100+13240+12500)/4</f>
        <v>7475</v>
      </c>
      <c r="GG77">
        <f>((153+218+149+27)/4)/0.05</f>
        <v>2735</v>
      </c>
      <c r="GI77">
        <f>((5+3+13+4)/4)/0.05</f>
        <v>125</v>
      </c>
      <c r="GT77">
        <f>((3+6)/2)/0.05</f>
        <v>90</v>
      </c>
      <c r="GU77">
        <f>((2+1+5+1)/4)/0.05</f>
        <v>45</v>
      </c>
    </row>
    <row r="78" spans="1:233" ht="30">
      <c r="A78" s="15" t="s">
        <v>425</v>
      </c>
      <c r="B78" s="15">
        <v>1954</v>
      </c>
      <c r="C78" s="30" t="s">
        <v>426</v>
      </c>
      <c r="D78" s="15" t="s">
        <v>356</v>
      </c>
      <c r="E78" s="16">
        <v>2</v>
      </c>
      <c r="F78" s="17" t="s">
        <v>427</v>
      </c>
      <c r="G78" s="18" t="s">
        <v>428</v>
      </c>
      <c r="I78" t="s">
        <v>419</v>
      </c>
      <c r="K78" t="s">
        <v>420</v>
      </c>
      <c r="L78">
        <v>1</v>
      </c>
      <c r="N78">
        <v>59.418832999999999</v>
      </c>
      <c r="O78">
        <v>10.541949000000001</v>
      </c>
      <c r="P78">
        <v>10</v>
      </c>
      <c r="R78" t="s">
        <v>432</v>
      </c>
      <c r="S78" t="s">
        <v>637</v>
      </c>
      <c r="T78" t="s">
        <v>360</v>
      </c>
      <c r="FQ78">
        <f>(1520+580+120+220)/4</f>
        <v>610</v>
      </c>
      <c r="GG78">
        <f>((110+16+19+14)/4)/0.05</f>
        <v>795</v>
      </c>
      <c r="GI78">
        <f>((3+2+1+4)/4)/0.05</f>
        <v>50</v>
      </c>
      <c r="GT78">
        <f>((3+5+7+5)/4)/0.05</f>
        <v>100</v>
      </c>
      <c r="GU78">
        <f>((1+4+2)/3)/0.05</f>
        <v>46.666666666666664</v>
      </c>
    </row>
    <row r="79" spans="1:233" ht="30">
      <c r="A79" s="15" t="s">
        <v>425</v>
      </c>
      <c r="B79" s="15">
        <v>1954</v>
      </c>
      <c r="C79" s="30" t="s">
        <v>426</v>
      </c>
      <c r="D79" s="15" t="s">
        <v>356</v>
      </c>
      <c r="E79" s="16">
        <v>2</v>
      </c>
      <c r="F79" s="17" t="s">
        <v>427</v>
      </c>
      <c r="G79" s="18" t="s">
        <v>428</v>
      </c>
      <c r="I79" t="s">
        <v>419</v>
      </c>
      <c r="K79" t="s">
        <v>420</v>
      </c>
      <c r="L79">
        <v>1</v>
      </c>
      <c r="N79">
        <v>59.418832999999999</v>
      </c>
      <c r="O79">
        <v>10.541949000000001</v>
      </c>
      <c r="P79">
        <v>25</v>
      </c>
      <c r="R79" t="s">
        <v>432</v>
      </c>
      <c r="S79" t="s">
        <v>637</v>
      </c>
      <c r="T79" t="s">
        <v>360</v>
      </c>
      <c r="FQ79" t="s">
        <v>18</v>
      </c>
      <c r="GG79">
        <f>2/0.05</f>
        <v>40</v>
      </c>
      <c r="GI79">
        <f>1/0.05</f>
        <v>20</v>
      </c>
      <c r="GT79">
        <f>1/0.05</f>
        <v>20</v>
      </c>
      <c r="GU79" t="s">
        <v>18</v>
      </c>
    </row>
    <row r="80" spans="1:233" ht="30">
      <c r="A80" s="15" t="s">
        <v>425</v>
      </c>
      <c r="B80" s="15">
        <v>1954</v>
      </c>
      <c r="C80" s="30" t="s">
        <v>426</v>
      </c>
      <c r="D80" s="15" t="s">
        <v>356</v>
      </c>
      <c r="E80" s="16">
        <v>2</v>
      </c>
      <c r="F80" s="17" t="s">
        <v>427</v>
      </c>
      <c r="G80" s="18" t="s">
        <v>428</v>
      </c>
      <c r="I80" t="s">
        <v>419</v>
      </c>
      <c r="K80" t="s">
        <v>420</v>
      </c>
      <c r="L80">
        <v>1</v>
      </c>
      <c r="N80">
        <v>59.418832999999999</v>
      </c>
      <c r="O80">
        <v>10.541949000000001</v>
      </c>
      <c r="P80">
        <v>40</v>
      </c>
      <c r="R80" t="s">
        <v>432</v>
      </c>
      <c r="S80" t="s">
        <v>637</v>
      </c>
      <c r="T80" t="s">
        <v>360</v>
      </c>
      <c r="FQ80" t="s">
        <v>18</v>
      </c>
      <c r="GG80">
        <f>3/0.05</f>
        <v>60</v>
      </c>
      <c r="GI80">
        <f>((1+4+2+1)/4)/0.05</f>
        <v>40</v>
      </c>
      <c r="GT80">
        <f>1/0.05</f>
        <v>20</v>
      </c>
      <c r="GU80">
        <f>2/0.05</f>
        <v>40</v>
      </c>
    </row>
    <row r="81" spans="1:203" ht="30">
      <c r="A81" s="15" t="s">
        <v>425</v>
      </c>
      <c r="B81" s="15">
        <v>1954</v>
      </c>
      <c r="C81" s="30" t="s">
        <v>426</v>
      </c>
      <c r="D81" s="15" t="s">
        <v>356</v>
      </c>
      <c r="E81" s="16">
        <v>2</v>
      </c>
      <c r="F81" s="17" t="s">
        <v>427</v>
      </c>
      <c r="G81" s="18" t="s">
        <v>428</v>
      </c>
      <c r="I81" t="s">
        <v>419</v>
      </c>
      <c r="K81" t="s">
        <v>421</v>
      </c>
      <c r="L81">
        <v>2</v>
      </c>
      <c r="N81">
        <v>59.383488</v>
      </c>
      <c r="O81">
        <v>10.555638999999999</v>
      </c>
      <c r="P81">
        <v>0</v>
      </c>
      <c r="R81" t="s">
        <v>432</v>
      </c>
      <c r="S81" t="s">
        <v>637</v>
      </c>
      <c r="T81" t="s">
        <v>360</v>
      </c>
      <c r="CY81">
        <f>123/0.05</f>
        <v>2460</v>
      </c>
      <c r="FQ81">
        <f>870/0.002</f>
        <v>435000</v>
      </c>
      <c r="GG81">
        <f>456/0.05</f>
        <v>9120</v>
      </c>
      <c r="GI81">
        <f>46.5/0.05</f>
        <v>930</v>
      </c>
      <c r="GM81">
        <f>37/0.05</f>
        <v>740</v>
      </c>
      <c r="GT81">
        <f>63/0.05</f>
        <v>1260</v>
      </c>
      <c r="GU81">
        <f>14/0.05</f>
        <v>280</v>
      </c>
    </row>
    <row r="82" spans="1:203" ht="30">
      <c r="A82" s="15" t="s">
        <v>425</v>
      </c>
      <c r="B82" s="15">
        <v>1954</v>
      </c>
      <c r="C82" s="30" t="s">
        <v>426</v>
      </c>
      <c r="D82" s="15" t="s">
        <v>356</v>
      </c>
      <c r="E82" s="16">
        <v>2</v>
      </c>
      <c r="F82" s="17" t="s">
        <v>427</v>
      </c>
      <c r="G82" s="18" t="s">
        <v>428</v>
      </c>
      <c r="I82" t="s">
        <v>419</v>
      </c>
      <c r="K82" t="s">
        <v>422</v>
      </c>
      <c r="L82">
        <v>3</v>
      </c>
      <c r="N82">
        <v>59.338872000000002</v>
      </c>
      <c r="O82">
        <v>10.575123</v>
      </c>
      <c r="P82">
        <v>0</v>
      </c>
      <c r="R82" t="s">
        <v>432</v>
      </c>
      <c r="S82" t="s">
        <v>637</v>
      </c>
      <c r="T82" t="s">
        <v>360</v>
      </c>
      <c r="CY82">
        <f>76/0.05</f>
        <v>1520</v>
      </c>
      <c r="FQ82">
        <f>966/0.002</f>
        <v>483000</v>
      </c>
      <c r="GG82">
        <f>576/0.05</f>
        <v>11520</v>
      </c>
      <c r="GI82">
        <f>60.5/0.05</f>
        <v>1210</v>
      </c>
      <c r="GM82">
        <f>44/0.05</f>
        <v>880</v>
      </c>
      <c r="GT82">
        <f>59/0.05</f>
        <v>1180</v>
      </c>
      <c r="GU82">
        <f>20/0.05</f>
        <v>400</v>
      </c>
    </row>
    <row r="83" spans="1:203" ht="30">
      <c r="A83" s="15" t="s">
        <v>425</v>
      </c>
      <c r="B83" s="15">
        <v>1954</v>
      </c>
      <c r="C83" s="30" t="s">
        <v>426</v>
      </c>
      <c r="D83" s="15" t="s">
        <v>356</v>
      </c>
      <c r="E83" s="16">
        <v>2</v>
      </c>
      <c r="F83" s="17" t="s">
        <v>427</v>
      </c>
      <c r="G83" s="18" t="s">
        <v>428</v>
      </c>
      <c r="I83" t="s">
        <v>419</v>
      </c>
      <c r="K83" t="s">
        <v>423</v>
      </c>
      <c r="L83">
        <v>4</v>
      </c>
      <c r="N83">
        <v>59.304364</v>
      </c>
      <c r="O83">
        <v>10.596409</v>
      </c>
      <c r="P83">
        <v>0</v>
      </c>
      <c r="R83" t="s">
        <v>432</v>
      </c>
      <c r="S83" t="s">
        <v>637</v>
      </c>
      <c r="T83" t="s">
        <v>360</v>
      </c>
      <c r="CY83">
        <f>63/0.05</f>
        <v>1260</v>
      </c>
      <c r="FQ83">
        <f>2025/0.002</f>
        <v>1012500</v>
      </c>
      <c r="GG83">
        <f>343/0.05</f>
        <v>6860</v>
      </c>
      <c r="GI83">
        <f>79.5/0.05</f>
        <v>1590</v>
      </c>
      <c r="GM83">
        <f>43/0.05</f>
        <v>860</v>
      </c>
      <c r="GT83">
        <f>90/0.05</f>
        <v>1800</v>
      </c>
      <c r="GU83">
        <f>45/0.05</f>
        <v>900</v>
      </c>
    </row>
    <row r="84" spans="1:203" ht="30">
      <c r="A84" s="15" t="s">
        <v>425</v>
      </c>
      <c r="B84" s="15">
        <v>1954</v>
      </c>
      <c r="C84" s="30" t="s">
        <v>426</v>
      </c>
      <c r="D84" s="15" t="s">
        <v>356</v>
      </c>
      <c r="E84" s="16">
        <v>2</v>
      </c>
      <c r="F84" s="17" t="s">
        <v>427</v>
      </c>
      <c r="G84" s="18" t="s">
        <v>428</v>
      </c>
      <c r="I84" t="s">
        <v>419</v>
      </c>
      <c r="K84" t="s">
        <v>423</v>
      </c>
      <c r="L84">
        <v>4</v>
      </c>
      <c r="N84">
        <v>59.304364</v>
      </c>
      <c r="O84">
        <v>10.596409</v>
      </c>
      <c r="P84">
        <v>5</v>
      </c>
      <c r="R84" t="s">
        <v>432</v>
      </c>
      <c r="S84" t="s">
        <v>637</v>
      </c>
      <c r="T84" t="s">
        <v>360</v>
      </c>
      <c r="FQ84">
        <f>(19500+45000+60200+9000)/4</f>
        <v>33425</v>
      </c>
      <c r="GG84">
        <f>((23+36+19+21)/4)/0.05</f>
        <v>495</v>
      </c>
      <c r="GI84">
        <f>((14+15+17+13)/4)/0.05</f>
        <v>295</v>
      </c>
      <c r="GT84">
        <f>((11+10+11+6)/4)/0.05</f>
        <v>190</v>
      </c>
      <c r="GU84">
        <f>((10+15+24+8)/4)/0.05</f>
        <v>285</v>
      </c>
    </row>
    <row r="85" spans="1:203" ht="30">
      <c r="A85" s="15" t="s">
        <v>425</v>
      </c>
      <c r="B85" s="15">
        <v>1954</v>
      </c>
      <c r="C85" s="30" t="s">
        <v>426</v>
      </c>
      <c r="D85" s="15" t="s">
        <v>356</v>
      </c>
      <c r="E85" s="16">
        <v>2</v>
      </c>
      <c r="F85" s="17" t="s">
        <v>427</v>
      </c>
      <c r="G85" s="18" t="s">
        <v>428</v>
      </c>
      <c r="I85" t="s">
        <v>419</v>
      </c>
      <c r="K85" t="s">
        <v>423</v>
      </c>
      <c r="L85">
        <v>4</v>
      </c>
      <c r="N85">
        <v>59.304364</v>
      </c>
      <c r="O85">
        <v>10.596409</v>
      </c>
      <c r="P85">
        <v>10</v>
      </c>
      <c r="R85" t="s">
        <v>432</v>
      </c>
      <c r="S85" t="s">
        <v>637</v>
      </c>
      <c r="T85" t="s">
        <v>360</v>
      </c>
      <c r="FQ85">
        <f>(940+3800+2920+7300)/4</f>
        <v>3740</v>
      </c>
      <c r="GG85">
        <f>((90+77+76+53)/4)/0.05</f>
        <v>1480</v>
      </c>
      <c r="GI85">
        <f>((4+3+7+8)/4)/0.05</f>
        <v>110</v>
      </c>
      <c r="GT85">
        <f>((1+3+3+4)/4)/0.05</f>
        <v>55</v>
      </c>
      <c r="GU85">
        <f>((3+5+6+4)/4)/0.05</f>
        <v>90</v>
      </c>
    </row>
    <row r="86" spans="1:203" ht="30">
      <c r="A86" s="15" t="s">
        <v>425</v>
      </c>
      <c r="B86" s="15">
        <v>1954</v>
      </c>
      <c r="C86" s="30" t="s">
        <v>426</v>
      </c>
      <c r="D86" s="15" t="s">
        <v>356</v>
      </c>
      <c r="E86" s="16">
        <v>2</v>
      </c>
      <c r="F86" s="17" t="s">
        <v>427</v>
      </c>
      <c r="G86" s="18" t="s">
        <v>428</v>
      </c>
      <c r="I86" t="s">
        <v>419</v>
      </c>
      <c r="K86" t="s">
        <v>423</v>
      </c>
      <c r="L86">
        <v>4</v>
      </c>
      <c r="N86">
        <v>59.304364</v>
      </c>
      <c r="O86">
        <v>10.596409</v>
      </c>
      <c r="P86">
        <v>25</v>
      </c>
      <c r="R86" t="s">
        <v>432</v>
      </c>
      <c r="S86" t="s">
        <v>637</v>
      </c>
      <c r="T86" t="s">
        <v>360</v>
      </c>
      <c r="FQ86">
        <f>(200+760+240)/3</f>
        <v>400</v>
      </c>
      <c r="GG86">
        <f>((2+5+1+2)/4)/0.05</f>
        <v>50</v>
      </c>
      <c r="GI86">
        <f>((3+2+1)/3)/0.05</f>
        <v>40</v>
      </c>
      <c r="GT86">
        <f>1/0.05</f>
        <v>20</v>
      </c>
      <c r="GU86">
        <f>1/0.05</f>
        <v>20</v>
      </c>
    </row>
    <row r="87" spans="1:203" ht="30">
      <c r="A87" s="15" t="s">
        <v>425</v>
      </c>
      <c r="B87" s="15">
        <v>1954</v>
      </c>
      <c r="C87" s="30" t="s">
        <v>426</v>
      </c>
      <c r="D87" s="15" t="s">
        <v>356</v>
      </c>
      <c r="E87" s="16">
        <v>2</v>
      </c>
      <c r="F87" s="17" t="s">
        <v>427</v>
      </c>
      <c r="G87" s="18" t="s">
        <v>428</v>
      </c>
      <c r="I87" t="s">
        <v>419</v>
      </c>
      <c r="K87" t="s">
        <v>423</v>
      </c>
      <c r="L87">
        <v>4</v>
      </c>
      <c r="N87">
        <v>59.304364</v>
      </c>
      <c r="O87">
        <v>10.596409</v>
      </c>
      <c r="P87">
        <v>40</v>
      </c>
      <c r="R87" t="s">
        <v>432</v>
      </c>
      <c r="S87" t="s">
        <v>637</v>
      </c>
      <c r="T87" t="s">
        <v>360</v>
      </c>
      <c r="FQ87">
        <f>(220+160+80)/3</f>
        <v>153.33333333333334</v>
      </c>
      <c r="GG87">
        <f>1/0.05</f>
        <v>20</v>
      </c>
      <c r="GI87">
        <f>((1+5+1+1)/4)/0.05</f>
        <v>40</v>
      </c>
      <c r="GU87" t="s">
        <v>18</v>
      </c>
    </row>
    <row r="88" spans="1:203" ht="30">
      <c r="A88" s="15" t="s">
        <v>425</v>
      </c>
      <c r="B88" s="15">
        <v>1954</v>
      </c>
      <c r="C88" s="30" t="s">
        <v>426</v>
      </c>
      <c r="D88" s="15" t="s">
        <v>356</v>
      </c>
      <c r="E88" s="16">
        <v>2</v>
      </c>
      <c r="F88" s="17" t="s">
        <v>427</v>
      </c>
      <c r="G88" s="18" t="s">
        <v>428</v>
      </c>
      <c r="I88" t="s">
        <v>419</v>
      </c>
      <c r="K88" t="s">
        <v>423</v>
      </c>
      <c r="L88">
        <v>5</v>
      </c>
      <c r="N88">
        <v>59.259995000000004</v>
      </c>
      <c r="O88">
        <v>10.610142</v>
      </c>
      <c r="P88">
        <v>0</v>
      </c>
      <c r="R88" t="s">
        <v>432</v>
      </c>
      <c r="S88" t="s">
        <v>637</v>
      </c>
      <c r="T88" t="s">
        <v>360</v>
      </c>
      <c r="CY88">
        <f>52/0.05</f>
        <v>1040</v>
      </c>
      <c r="FQ88">
        <f>1479/0.002</f>
        <v>739500</v>
      </c>
      <c r="GG88">
        <f>982/0.05</f>
        <v>19640</v>
      </c>
      <c r="GI88">
        <f>70/0.05</f>
        <v>1400</v>
      </c>
      <c r="GM88">
        <f>42/0.05</f>
        <v>840</v>
      </c>
      <c r="GT88">
        <f>104/0.05</f>
        <v>2080</v>
      </c>
      <c r="GU88">
        <f>31.5/0.05</f>
        <v>630</v>
      </c>
    </row>
    <row r="89" spans="1:203" ht="30">
      <c r="A89" s="15" t="s">
        <v>425</v>
      </c>
      <c r="B89" s="15">
        <v>1954</v>
      </c>
      <c r="C89" s="30" t="s">
        <v>426</v>
      </c>
      <c r="D89" s="15" t="s">
        <v>356</v>
      </c>
      <c r="E89" s="16">
        <v>2</v>
      </c>
      <c r="F89" s="17" t="s">
        <v>427</v>
      </c>
      <c r="G89" s="18" t="s">
        <v>428</v>
      </c>
      <c r="I89" t="s">
        <v>419</v>
      </c>
      <c r="K89" t="s">
        <v>424</v>
      </c>
      <c r="L89">
        <v>6</v>
      </c>
      <c r="N89">
        <v>59.215215999999998</v>
      </c>
      <c r="O89">
        <v>10.629367999999999</v>
      </c>
      <c r="P89">
        <v>0</v>
      </c>
      <c r="R89" t="s">
        <v>432</v>
      </c>
      <c r="S89" t="s">
        <v>637</v>
      </c>
      <c r="T89" t="s">
        <v>360</v>
      </c>
      <c r="CY89">
        <f>63.5/0.05</f>
        <v>1270</v>
      </c>
      <c r="FQ89">
        <f>1205/0.002</f>
        <v>602500</v>
      </c>
      <c r="GG89">
        <f>671.5/0.05</f>
        <v>13430</v>
      </c>
      <c r="GI89">
        <f>89/0.05</f>
        <v>1780</v>
      </c>
      <c r="GM89">
        <f>23.5/0.05</f>
        <v>470</v>
      </c>
      <c r="GT89">
        <f>116/0.05</f>
        <v>2320</v>
      </c>
      <c r="GU89">
        <f>15/0.05</f>
        <v>300</v>
      </c>
    </row>
    <row r="90" spans="1:203" ht="30">
      <c r="A90" s="15" t="s">
        <v>425</v>
      </c>
      <c r="B90" s="15">
        <v>1954</v>
      </c>
      <c r="C90" s="30" t="s">
        <v>426</v>
      </c>
      <c r="D90" s="15" t="s">
        <v>356</v>
      </c>
      <c r="E90" s="16">
        <v>2</v>
      </c>
      <c r="F90" s="17" t="s">
        <v>427</v>
      </c>
      <c r="G90" s="18" t="s">
        <v>428</v>
      </c>
      <c r="I90" t="s">
        <v>419</v>
      </c>
      <c r="K90" t="s">
        <v>424</v>
      </c>
      <c r="L90">
        <v>6</v>
      </c>
      <c r="N90">
        <v>59.215215999999998</v>
      </c>
      <c r="O90">
        <v>10.629367999999999</v>
      </c>
      <c r="P90">
        <v>5</v>
      </c>
      <c r="R90" t="s">
        <v>432</v>
      </c>
      <c r="S90" t="s">
        <v>637</v>
      </c>
      <c r="T90" t="s">
        <v>360</v>
      </c>
      <c r="FQ90">
        <f>(189000+106500+42800+152300)/4</f>
        <v>122650</v>
      </c>
      <c r="GG90">
        <f>((46+63+22+79)/4)/0.05</f>
        <v>1050</v>
      </c>
      <c r="GI90">
        <f>((26+47+27+30)/4)/0.05</f>
        <v>650</v>
      </c>
      <c r="GT90">
        <f>((13+14+16+29)/4)/0.05</f>
        <v>360</v>
      </c>
      <c r="GU90">
        <f>((25+27+39+50)/4)/0.05</f>
        <v>705</v>
      </c>
    </row>
    <row r="91" spans="1:203" ht="30">
      <c r="A91" s="15" t="s">
        <v>425</v>
      </c>
      <c r="B91" s="15">
        <v>1954</v>
      </c>
      <c r="C91" s="30" t="s">
        <v>426</v>
      </c>
      <c r="D91" s="15" t="s">
        <v>356</v>
      </c>
      <c r="E91" s="16">
        <v>2</v>
      </c>
      <c r="F91" s="17" t="s">
        <v>427</v>
      </c>
      <c r="G91" s="18" t="s">
        <v>428</v>
      </c>
      <c r="I91" t="s">
        <v>419</v>
      </c>
      <c r="K91" t="s">
        <v>424</v>
      </c>
      <c r="L91">
        <v>6</v>
      </c>
      <c r="N91">
        <v>59.215215999999998</v>
      </c>
      <c r="O91">
        <v>10.629367999999999</v>
      </c>
      <c r="P91">
        <v>10</v>
      </c>
      <c r="R91" t="s">
        <v>432</v>
      </c>
      <c r="S91" t="s">
        <v>637</v>
      </c>
      <c r="T91" t="s">
        <v>360</v>
      </c>
      <c r="FQ91">
        <f>(12920+7480+10380+13680)/4</f>
        <v>11115</v>
      </c>
      <c r="GG91">
        <f>((17+18+22+14)/4)/0.05</f>
        <v>355</v>
      </c>
      <c r="GI91">
        <f>((11+24+28+18)/4)/0.05</f>
        <v>405</v>
      </c>
      <c r="GT91">
        <f>((8+4+12+5)/4)/0.05</f>
        <v>145</v>
      </c>
      <c r="GU91">
        <f>((30+18+28+17)/4)/0.05</f>
        <v>465</v>
      </c>
    </row>
    <row r="92" spans="1:203" ht="30">
      <c r="A92" s="15" t="s">
        <v>425</v>
      </c>
      <c r="B92" s="15">
        <v>1954</v>
      </c>
      <c r="C92" s="30" t="s">
        <v>426</v>
      </c>
      <c r="D92" s="15" t="s">
        <v>356</v>
      </c>
      <c r="E92" s="16">
        <v>2</v>
      </c>
      <c r="F92" s="17" t="s">
        <v>427</v>
      </c>
      <c r="G92" s="18" t="s">
        <v>428</v>
      </c>
      <c r="I92" t="s">
        <v>419</v>
      </c>
      <c r="K92" t="s">
        <v>424</v>
      </c>
      <c r="L92">
        <v>6</v>
      </c>
      <c r="N92">
        <v>59.215215999999998</v>
      </c>
      <c r="O92">
        <v>10.629367999999999</v>
      </c>
      <c r="P92">
        <v>25</v>
      </c>
      <c r="R92" t="s">
        <v>432</v>
      </c>
      <c r="S92" t="s">
        <v>637</v>
      </c>
      <c r="T92" t="s">
        <v>360</v>
      </c>
      <c r="FQ92">
        <v>420</v>
      </c>
      <c r="GG92">
        <f>((1+5)/2)/0.05</f>
        <v>60</v>
      </c>
      <c r="GI92">
        <f>4/0.05</f>
        <v>80</v>
      </c>
      <c r="GT92">
        <f>((1+2)/2)/0.05</f>
        <v>30</v>
      </c>
      <c r="GU92">
        <f>1/0.05</f>
        <v>20</v>
      </c>
    </row>
    <row r="93" spans="1:203" ht="30">
      <c r="A93" s="15" t="s">
        <v>425</v>
      </c>
      <c r="B93" s="15">
        <v>1954</v>
      </c>
      <c r="C93" s="30" t="s">
        <v>426</v>
      </c>
      <c r="D93" s="15" t="s">
        <v>356</v>
      </c>
      <c r="E93" s="16">
        <v>2</v>
      </c>
      <c r="F93" s="17" t="s">
        <v>427</v>
      </c>
      <c r="G93" s="18" t="s">
        <v>428</v>
      </c>
      <c r="I93" t="s">
        <v>419</v>
      </c>
      <c r="K93" t="s">
        <v>424</v>
      </c>
      <c r="L93">
        <v>6</v>
      </c>
      <c r="N93">
        <v>59.215215999999998</v>
      </c>
      <c r="O93">
        <v>10.629367999999999</v>
      </c>
      <c r="P93">
        <v>40</v>
      </c>
      <c r="R93" t="s">
        <v>432</v>
      </c>
      <c r="S93" t="s">
        <v>637</v>
      </c>
      <c r="T93" t="s">
        <v>360</v>
      </c>
      <c r="FQ93">
        <f>(220+100)/2</f>
        <v>160</v>
      </c>
      <c r="GG93" t="s">
        <v>18</v>
      </c>
      <c r="GI93">
        <f>((1+4+4+4)/4)/0.05</f>
        <v>65</v>
      </c>
      <c r="GU93" t="s">
        <v>18</v>
      </c>
    </row>
    <row r="94" spans="1:203" ht="60">
      <c r="A94" s="10" t="s">
        <v>606</v>
      </c>
      <c r="B94" s="10">
        <v>1957</v>
      </c>
      <c r="C94" s="29" t="s">
        <v>607</v>
      </c>
      <c r="D94" s="10" t="s">
        <v>608</v>
      </c>
      <c r="E94" s="12">
        <v>5</v>
      </c>
      <c r="F94" s="13" t="s">
        <v>609</v>
      </c>
      <c r="I94" t="s">
        <v>625</v>
      </c>
      <c r="K94" t="s">
        <v>627</v>
      </c>
      <c r="L94" t="s">
        <v>615</v>
      </c>
      <c r="M94" t="s">
        <v>614</v>
      </c>
      <c r="P94" t="s">
        <v>623</v>
      </c>
      <c r="Q94" t="s">
        <v>624</v>
      </c>
      <c r="R94" t="s">
        <v>612</v>
      </c>
      <c r="S94" t="s">
        <v>622</v>
      </c>
      <c r="T94" t="s">
        <v>360</v>
      </c>
      <c r="CY94">
        <f>((392+486)/2)/0.01</f>
        <v>43900</v>
      </c>
      <c r="GG94">
        <f>((274+268)/2)/0.01</f>
        <v>27100</v>
      </c>
      <c r="GS94">
        <f>((52+74)/2)/0.01</f>
        <v>6300</v>
      </c>
      <c r="GU94">
        <f>((135+338)/2)/0.01</f>
        <v>23650</v>
      </c>
    </row>
    <row r="95" spans="1:203" ht="60">
      <c r="A95" s="10" t="s">
        <v>606</v>
      </c>
      <c r="B95" s="10">
        <v>1958</v>
      </c>
      <c r="C95" s="29" t="s">
        <v>607</v>
      </c>
      <c r="D95" s="10" t="s">
        <v>608</v>
      </c>
      <c r="E95" s="12">
        <v>6</v>
      </c>
      <c r="F95" s="13" t="s">
        <v>640</v>
      </c>
      <c r="I95" t="s">
        <v>625</v>
      </c>
      <c r="K95" t="s">
        <v>626</v>
      </c>
      <c r="L95" t="s">
        <v>616</v>
      </c>
      <c r="M95" t="s">
        <v>614</v>
      </c>
      <c r="P95" t="s">
        <v>623</v>
      </c>
      <c r="Q95" t="s">
        <v>624</v>
      </c>
      <c r="R95" t="s">
        <v>612</v>
      </c>
      <c r="S95" t="s">
        <v>622</v>
      </c>
      <c r="T95" t="s">
        <v>360</v>
      </c>
      <c r="CY95">
        <f>((376+397)/2)/0.01</f>
        <v>38650</v>
      </c>
      <c r="GG95">
        <f>((225+221)/2)/0.01</f>
        <v>22300</v>
      </c>
      <c r="GS95">
        <f>((59+58)/2)/0.01</f>
        <v>5850</v>
      </c>
      <c r="GU95">
        <f>((267+308)/2)/0.01</f>
        <v>28750</v>
      </c>
    </row>
    <row r="96" spans="1:203" ht="60">
      <c r="A96" s="10" t="s">
        <v>606</v>
      </c>
      <c r="B96" s="10">
        <v>1959</v>
      </c>
      <c r="C96" s="29" t="s">
        <v>607</v>
      </c>
      <c r="D96" s="10" t="s">
        <v>608</v>
      </c>
      <c r="E96" s="12">
        <v>7</v>
      </c>
      <c r="F96" s="13" t="s">
        <v>641</v>
      </c>
      <c r="I96" t="s">
        <v>625</v>
      </c>
      <c r="K96" t="s">
        <v>626</v>
      </c>
      <c r="L96" t="s">
        <v>617</v>
      </c>
      <c r="M96" t="s">
        <v>614</v>
      </c>
      <c r="P96" t="s">
        <v>623</v>
      </c>
      <c r="Q96" t="s">
        <v>624</v>
      </c>
      <c r="R96" t="s">
        <v>612</v>
      </c>
      <c r="S96" t="s">
        <v>622</v>
      </c>
      <c r="T96" t="s">
        <v>360</v>
      </c>
      <c r="CY96">
        <f>((366+403)/2)/0.01</f>
        <v>38450</v>
      </c>
      <c r="GG96">
        <f>((235+235)/2)/0.01</f>
        <v>23500</v>
      </c>
      <c r="GS96">
        <f>((56+48)/2)/0.01</f>
        <v>5200</v>
      </c>
      <c r="GU96">
        <f>((152+187)/2)/0.01</f>
        <v>16950</v>
      </c>
    </row>
    <row r="97" spans="1:215" ht="60">
      <c r="A97" s="10" t="s">
        <v>606</v>
      </c>
      <c r="B97" s="10">
        <v>1960</v>
      </c>
      <c r="C97" s="29" t="s">
        <v>607</v>
      </c>
      <c r="D97" s="10" t="s">
        <v>608</v>
      </c>
      <c r="E97" s="12">
        <v>8</v>
      </c>
      <c r="F97" s="13" t="s">
        <v>642</v>
      </c>
      <c r="I97" t="s">
        <v>625</v>
      </c>
      <c r="K97" t="s">
        <v>626</v>
      </c>
      <c r="L97" t="s">
        <v>618</v>
      </c>
      <c r="M97" t="s">
        <v>614</v>
      </c>
      <c r="P97" t="s">
        <v>623</v>
      </c>
      <c r="Q97" t="s">
        <v>624</v>
      </c>
      <c r="R97" t="s">
        <v>612</v>
      </c>
      <c r="S97" t="s">
        <v>622</v>
      </c>
      <c r="T97" t="s">
        <v>360</v>
      </c>
      <c r="CY97">
        <f>((432+594)/2)/0.01</f>
        <v>51300</v>
      </c>
      <c r="GG97">
        <f>((347+477)/2)/0.01</f>
        <v>41200</v>
      </c>
      <c r="GS97">
        <f>((79+126)/2)/0.01</f>
        <v>10250</v>
      </c>
      <c r="GU97">
        <f>((79+126)/2)/0.01</f>
        <v>10250</v>
      </c>
    </row>
    <row r="98" spans="1:215" ht="60">
      <c r="A98" s="10" t="s">
        <v>606</v>
      </c>
      <c r="B98" s="10">
        <v>1961</v>
      </c>
      <c r="C98" s="29" t="s">
        <v>607</v>
      </c>
      <c r="D98" s="10" t="s">
        <v>608</v>
      </c>
      <c r="E98" s="12">
        <v>9</v>
      </c>
      <c r="F98" s="13" t="s">
        <v>643</v>
      </c>
      <c r="I98" t="s">
        <v>625</v>
      </c>
      <c r="K98" t="s">
        <v>626</v>
      </c>
      <c r="L98" t="s">
        <v>619</v>
      </c>
      <c r="M98" t="s">
        <v>614</v>
      </c>
      <c r="P98" t="s">
        <v>623</v>
      </c>
      <c r="Q98" t="s">
        <v>624</v>
      </c>
      <c r="R98" t="s">
        <v>612</v>
      </c>
      <c r="S98" t="s">
        <v>622</v>
      </c>
      <c r="T98" t="s">
        <v>360</v>
      </c>
      <c r="CY98">
        <f>((430+420)/2)/0.01</f>
        <v>42500</v>
      </c>
      <c r="GG98">
        <f>((357+355)/2)/0.01</f>
        <v>35600</v>
      </c>
      <c r="GS98">
        <f>((149+146)/2)/0.01</f>
        <v>14750</v>
      </c>
      <c r="GU98">
        <f>((149+146)/2)/0.01</f>
        <v>14750</v>
      </c>
    </row>
    <row r="99" spans="1:215" ht="60">
      <c r="A99" s="10" t="s">
        <v>606</v>
      </c>
      <c r="B99" s="10">
        <v>1962</v>
      </c>
      <c r="C99" s="29" t="s">
        <v>607</v>
      </c>
      <c r="D99" s="10" t="s">
        <v>608</v>
      </c>
      <c r="E99" s="12">
        <v>10</v>
      </c>
      <c r="F99" s="13" t="s">
        <v>644</v>
      </c>
      <c r="I99" t="s">
        <v>625</v>
      </c>
      <c r="K99" t="s">
        <v>626</v>
      </c>
      <c r="L99" t="s">
        <v>620</v>
      </c>
      <c r="M99" t="s">
        <v>614</v>
      </c>
      <c r="P99" t="s">
        <v>623</v>
      </c>
      <c r="Q99" t="s">
        <v>624</v>
      </c>
      <c r="R99" t="s">
        <v>612</v>
      </c>
      <c r="S99" t="s">
        <v>622</v>
      </c>
      <c r="T99" t="s">
        <v>360</v>
      </c>
      <c r="CY99">
        <f>((602+557)/2)/0.01</f>
        <v>57950</v>
      </c>
      <c r="GG99">
        <f>((605+581)/2)/0.01</f>
        <v>59300</v>
      </c>
      <c r="GS99">
        <f>((202+177)/2)/0.01</f>
        <v>18950</v>
      </c>
      <c r="GU99">
        <f>((202+177)/2)/0.01</f>
        <v>18950</v>
      </c>
    </row>
    <row r="100" spans="1:215" ht="60">
      <c r="A100" s="10" t="s">
        <v>606</v>
      </c>
      <c r="B100" s="10">
        <v>1963</v>
      </c>
      <c r="C100" s="29" t="s">
        <v>607</v>
      </c>
      <c r="D100" s="10" t="s">
        <v>608</v>
      </c>
      <c r="E100" s="12">
        <v>11</v>
      </c>
      <c r="F100" s="13" t="s">
        <v>645</v>
      </c>
      <c r="I100" t="s">
        <v>625</v>
      </c>
      <c r="K100" t="s">
        <v>626</v>
      </c>
      <c r="L100" t="s">
        <v>621</v>
      </c>
      <c r="M100" t="s">
        <v>614</v>
      </c>
      <c r="P100" t="s">
        <v>623</v>
      </c>
      <c r="Q100" t="s">
        <v>624</v>
      </c>
      <c r="R100" t="s">
        <v>612</v>
      </c>
      <c r="S100" t="s">
        <v>622</v>
      </c>
      <c r="T100" t="s">
        <v>360</v>
      </c>
      <c r="CY100">
        <f>((711+683)/2)/0.01</f>
        <v>69700</v>
      </c>
      <c r="GG100">
        <f>((675+673)/2)/0.01</f>
        <v>67400</v>
      </c>
      <c r="GS100">
        <f>((192+165)/2)/0.01</f>
        <v>17850</v>
      </c>
      <c r="GU100">
        <f>((192+165)/2)/0.01</f>
        <v>17850</v>
      </c>
    </row>
    <row r="101" spans="1:215" ht="60">
      <c r="A101" s="10" t="s">
        <v>606</v>
      </c>
      <c r="B101" s="10">
        <v>1964</v>
      </c>
      <c r="C101" s="29" t="s">
        <v>607</v>
      </c>
      <c r="D101" s="10" t="s">
        <v>608</v>
      </c>
      <c r="E101" s="12">
        <v>12</v>
      </c>
      <c r="F101" s="13" t="s">
        <v>646</v>
      </c>
      <c r="I101" t="s">
        <v>631</v>
      </c>
      <c r="K101" t="s">
        <v>629</v>
      </c>
      <c r="L101" t="s">
        <v>630</v>
      </c>
      <c r="M101" t="s">
        <v>628</v>
      </c>
      <c r="P101" t="s">
        <v>623</v>
      </c>
      <c r="Q101" t="s">
        <v>635</v>
      </c>
      <c r="S101" t="s">
        <v>622</v>
      </c>
      <c r="T101" t="s">
        <v>360</v>
      </c>
      <c r="CY101" t="s">
        <v>18</v>
      </c>
      <c r="GG101">
        <f>(88)/0.01</f>
        <v>8800</v>
      </c>
      <c r="GS101">
        <f>16/0.01</f>
        <v>1600</v>
      </c>
      <c r="GU101">
        <f>(82)/0.01</f>
        <v>8200</v>
      </c>
    </row>
    <row r="102" spans="1:215" ht="60">
      <c r="A102" s="10" t="s">
        <v>606</v>
      </c>
      <c r="B102" s="10">
        <v>1965</v>
      </c>
      <c r="C102" s="29" t="s">
        <v>607</v>
      </c>
      <c r="D102" s="10" t="s">
        <v>608</v>
      </c>
      <c r="E102" s="12">
        <v>13</v>
      </c>
      <c r="F102" s="13" t="s">
        <v>647</v>
      </c>
      <c r="I102" t="s">
        <v>632</v>
      </c>
      <c r="K102" t="s">
        <v>629</v>
      </c>
      <c r="L102" t="s">
        <v>630</v>
      </c>
      <c r="M102" t="s">
        <v>628</v>
      </c>
      <c r="P102" t="s">
        <v>623</v>
      </c>
      <c r="Q102" t="s">
        <v>635</v>
      </c>
      <c r="S102" t="s">
        <v>622</v>
      </c>
      <c r="T102" t="s">
        <v>360</v>
      </c>
      <c r="CY102" t="s">
        <v>18</v>
      </c>
      <c r="GG102">
        <f>(228)/0.01</f>
        <v>22800</v>
      </c>
      <c r="GS102">
        <f>37/0.01</f>
        <v>3700</v>
      </c>
      <c r="GU102">
        <f>(404)/0.01</f>
        <v>40400</v>
      </c>
    </row>
    <row r="103" spans="1:215" ht="60">
      <c r="A103" s="10" t="s">
        <v>606</v>
      </c>
      <c r="B103" s="10">
        <v>1966</v>
      </c>
      <c r="C103" s="29" t="s">
        <v>607</v>
      </c>
      <c r="D103" s="10" t="s">
        <v>608</v>
      </c>
      <c r="E103" s="12">
        <v>14</v>
      </c>
      <c r="F103" s="13" t="s">
        <v>648</v>
      </c>
      <c r="I103" t="s">
        <v>633</v>
      </c>
      <c r="K103" t="s">
        <v>629</v>
      </c>
      <c r="L103" t="s">
        <v>630</v>
      </c>
      <c r="M103" t="s">
        <v>628</v>
      </c>
      <c r="P103" t="s">
        <v>623</v>
      </c>
      <c r="Q103" t="s">
        <v>635</v>
      </c>
      <c r="S103" t="s">
        <v>622</v>
      </c>
      <c r="T103" t="s">
        <v>360</v>
      </c>
      <c r="CY103" t="s">
        <v>18</v>
      </c>
      <c r="GG103">
        <f>(168)/0.01</f>
        <v>16800</v>
      </c>
      <c r="GS103">
        <f>51/0.01</f>
        <v>5100</v>
      </c>
      <c r="GU103">
        <f>(307)/0.01</f>
        <v>30700</v>
      </c>
    </row>
    <row r="104" spans="1:215" ht="60">
      <c r="A104" s="10" t="s">
        <v>606</v>
      </c>
      <c r="B104" s="10">
        <v>1967</v>
      </c>
      <c r="C104" s="29" t="s">
        <v>607</v>
      </c>
      <c r="D104" s="10" t="s">
        <v>608</v>
      </c>
      <c r="E104" s="12">
        <v>15</v>
      </c>
      <c r="F104" s="13" t="s">
        <v>649</v>
      </c>
      <c r="I104" t="s">
        <v>634</v>
      </c>
      <c r="K104" t="s">
        <v>629</v>
      </c>
      <c r="L104" t="s">
        <v>630</v>
      </c>
      <c r="M104" t="s">
        <v>628</v>
      </c>
      <c r="P104" t="s">
        <v>623</v>
      </c>
      <c r="Q104" t="s">
        <v>635</v>
      </c>
      <c r="S104" t="s">
        <v>622</v>
      </c>
      <c r="T104" t="s">
        <v>360</v>
      </c>
      <c r="CY104" t="s">
        <v>18</v>
      </c>
      <c r="GG104">
        <f>(88)/0.01</f>
        <v>8800</v>
      </c>
      <c r="GS104">
        <f>59/0.01</f>
        <v>5900</v>
      </c>
      <c r="GU104">
        <f>(155)/0.01</f>
        <v>15500</v>
      </c>
    </row>
    <row r="105" spans="1:215" ht="60">
      <c r="A105" s="10" t="s">
        <v>606</v>
      </c>
      <c r="B105" s="10">
        <v>1968</v>
      </c>
      <c r="C105" s="29" t="s">
        <v>607</v>
      </c>
      <c r="D105" s="10" t="s">
        <v>608</v>
      </c>
      <c r="E105" s="12">
        <v>16</v>
      </c>
      <c r="F105" s="13" t="s">
        <v>650</v>
      </c>
      <c r="I105" t="s">
        <v>625</v>
      </c>
      <c r="L105" t="s">
        <v>462</v>
      </c>
      <c r="M105" t="s">
        <v>639</v>
      </c>
      <c r="P105">
        <v>0</v>
      </c>
      <c r="Q105" t="s">
        <v>638</v>
      </c>
      <c r="S105" t="s">
        <v>637</v>
      </c>
      <c r="T105" t="s">
        <v>360</v>
      </c>
      <c r="CY105">
        <f>((7+20+20+15)/4)/0.05</f>
        <v>310</v>
      </c>
      <c r="GG105">
        <f>((148+441+1655+1240)/4)/0.05</f>
        <v>17420</v>
      </c>
      <c r="GI105">
        <f>((2+8+4+10)/4)/0.05</f>
        <v>120</v>
      </c>
      <c r="GM105">
        <f>((4+10+7+11)/4)/0.05</f>
        <v>160</v>
      </c>
      <c r="GT105">
        <f>((5+45+18+31)/4)/0.05</f>
        <v>495</v>
      </c>
      <c r="GU105">
        <f>((2+4+4+4)/4)/0.05</f>
        <v>70</v>
      </c>
    </row>
    <row r="106" spans="1:215" ht="60">
      <c r="A106" s="10" t="s">
        <v>606</v>
      </c>
      <c r="B106" s="10">
        <v>1969</v>
      </c>
      <c r="C106" s="29" t="s">
        <v>607</v>
      </c>
      <c r="D106" s="10" t="s">
        <v>608</v>
      </c>
      <c r="E106" s="12">
        <v>17</v>
      </c>
      <c r="F106" s="13" t="s">
        <v>651</v>
      </c>
      <c r="I106" t="s">
        <v>625</v>
      </c>
      <c r="L106" t="s">
        <v>636</v>
      </c>
      <c r="M106" t="s">
        <v>639</v>
      </c>
      <c r="P106">
        <v>0</v>
      </c>
      <c r="Q106" t="s">
        <v>638</v>
      </c>
      <c r="S106" t="s">
        <v>637</v>
      </c>
      <c r="T106" t="s">
        <v>360</v>
      </c>
      <c r="CY106">
        <f>((144+190+71+87)/4)/0.05</f>
        <v>2460</v>
      </c>
      <c r="GG106">
        <f>((681+499+241+402)/4)/0.05</f>
        <v>9115</v>
      </c>
      <c r="GI106">
        <f>((25+51+68+42)/4)/0.05</f>
        <v>930</v>
      </c>
      <c r="GM106">
        <f>((28+20+44+55)/4)/0.05</f>
        <v>735</v>
      </c>
      <c r="GT106">
        <f>((54+66+71+62+52)/4)/0.05</f>
        <v>1525</v>
      </c>
      <c r="GU106">
        <f>((17+8+17+13)/4)/0.05</f>
        <v>275</v>
      </c>
    </row>
    <row r="107" spans="1:215" ht="60">
      <c r="A107" s="10" t="s">
        <v>606</v>
      </c>
      <c r="B107" s="10">
        <v>1970</v>
      </c>
      <c r="C107" s="29" t="s">
        <v>607</v>
      </c>
      <c r="D107" s="10" t="s">
        <v>608</v>
      </c>
      <c r="E107" s="12">
        <v>18</v>
      </c>
      <c r="F107" s="13" t="s">
        <v>652</v>
      </c>
      <c r="I107" t="s">
        <v>625</v>
      </c>
      <c r="L107" t="s">
        <v>464</v>
      </c>
      <c r="M107" t="s">
        <v>639</v>
      </c>
      <c r="P107">
        <v>0</v>
      </c>
      <c r="Q107" t="s">
        <v>638</v>
      </c>
      <c r="S107" t="s">
        <v>637</v>
      </c>
      <c r="T107" t="s">
        <v>360</v>
      </c>
      <c r="CY107">
        <f>((36+51+91+126)/4)/0.05</f>
        <v>1520</v>
      </c>
      <c r="GG107">
        <f>((725+802+410+366)/4)/0.05</f>
        <v>11515</v>
      </c>
      <c r="GI107">
        <f>((41+46+56+99)/4)/0.05</f>
        <v>1210</v>
      </c>
      <c r="GM107">
        <f>((18+17+48+93)/4)/0.05</f>
        <v>880</v>
      </c>
      <c r="GT107">
        <f>((52+47+56+82)/4)/0.05</f>
        <v>1185</v>
      </c>
      <c r="GU107">
        <f>((21+16+18+26)/4)/0.05</f>
        <v>405</v>
      </c>
    </row>
    <row r="108" spans="1:215" ht="60">
      <c r="A108" s="10" t="s">
        <v>606</v>
      </c>
      <c r="B108" s="10">
        <v>1971</v>
      </c>
      <c r="C108" s="29" t="s">
        <v>607</v>
      </c>
      <c r="D108" s="10" t="s">
        <v>608</v>
      </c>
      <c r="E108" s="12">
        <v>19</v>
      </c>
      <c r="F108" s="13" t="s">
        <v>653</v>
      </c>
      <c r="I108" t="s">
        <v>625</v>
      </c>
      <c r="L108" t="s">
        <v>465</v>
      </c>
      <c r="M108" t="s">
        <v>639</v>
      </c>
      <c r="P108">
        <v>0</v>
      </c>
      <c r="Q108" t="s">
        <v>638</v>
      </c>
      <c r="S108" t="s">
        <v>637</v>
      </c>
      <c r="T108" t="s">
        <v>360</v>
      </c>
      <c r="CY108">
        <f>((87+42+69+54)/4)/0.05</f>
        <v>1260</v>
      </c>
      <c r="GG108">
        <f>((464+299+337+272)/4)/0.05</f>
        <v>6860</v>
      </c>
      <c r="GI108">
        <f>((96+86+71+65)/4)/0.05</f>
        <v>1590</v>
      </c>
      <c r="GM108">
        <f>((44+19+65+43)/4)/0.05</f>
        <v>855</v>
      </c>
      <c r="GT108">
        <f>((111+74+86+89)/4)/0.05</f>
        <v>1800</v>
      </c>
      <c r="GU108">
        <f>((42+40+47+52)/4)/0.05</f>
        <v>905</v>
      </c>
    </row>
    <row r="109" spans="1:215" ht="60">
      <c r="A109" s="10" t="s">
        <v>606</v>
      </c>
      <c r="B109" s="10">
        <v>1972</v>
      </c>
      <c r="C109" s="29" t="s">
        <v>607</v>
      </c>
      <c r="D109" s="10" t="s">
        <v>608</v>
      </c>
      <c r="E109" s="12">
        <v>20</v>
      </c>
      <c r="F109" s="13" t="s">
        <v>654</v>
      </c>
      <c r="I109" t="s">
        <v>625</v>
      </c>
      <c r="L109" t="s">
        <v>466</v>
      </c>
      <c r="M109" t="s">
        <v>639</v>
      </c>
      <c r="P109">
        <v>0</v>
      </c>
      <c r="Q109" t="s">
        <v>638</v>
      </c>
      <c r="S109" t="s">
        <v>637</v>
      </c>
      <c r="T109" t="s">
        <v>360</v>
      </c>
      <c r="CY109">
        <f>((71+57+44+37)/4)/0.05</f>
        <v>1045</v>
      </c>
      <c r="GG109">
        <f>((450+1170+1386+922)/4)/0.05</f>
        <v>19640</v>
      </c>
      <c r="GI109">
        <f>((82+66+56+75)/4)/0.05</f>
        <v>1395</v>
      </c>
      <c r="GM109">
        <f>((56+45+42+24)/4)/0.05</f>
        <v>835</v>
      </c>
      <c r="GT109">
        <f>((107+131+96+80)/4)/0.05</f>
        <v>2070</v>
      </c>
      <c r="GU109">
        <f>((42+26+35+23)/4)/0.05</f>
        <v>630</v>
      </c>
    </row>
    <row r="110" spans="1:215" ht="60">
      <c r="A110" s="10" t="s">
        <v>606</v>
      </c>
      <c r="B110" s="10">
        <v>1973</v>
      </c>
      <c r="C110" s="29" t="s">
        <v>607</v>
      </c>
      <c r="D110" s="10" t="s">
        <v>608</v>
      </c>
      <c r="E110" s="12">
        <v>21</v>
      </c>
      <c r="F110" s="13" t="s">
        <v>655</v>
      </c>
      <c r="I110" t="s">
        <v>625</v>
      </c>
      <c r="L110" t="s">
        <v>463</v>
      </c>
      <c r="M110" t="s">
        <v>639</v>
      </c>
      <c r="P110">
        <v>0</v>
      </c>
      <c r="Q110" t="s">
        <v>638</v>
      </c>
      <c r="S110" t="s">
        <v>637</v>
      </c>
      <c r="T110" t="s">
        <v>360</v>
      </c>
      <c r="CY110">
        <f>((57+73+60+64)/4)/0.05</f>
        <v>1270</v>
      </c>
      <c r="GG110">
        <f>((827+647+577+635)/4)/0.05</f>
        <v>13430</v>
      </c>
      <c r="GI110">
        <f>((79+100+91+87)/4)/0.05</f>
        <v>1785</v>
      </c>
      <c r="GM110">
        <f>((23+24+22+25)/4)/0.05</f>
        <v>470</v>
      </c>
      <c r="GT110">
        <f>((117+115+102+130)/4)/0.05</f>
        <v>2320</v>
      </c>
      <c r="GU110">
        <f>((12+15+17+15)/4)/0.05</f>
        <v>295</v>
      </c>
    </row>
    <row r="111" spans="1:215" s="8" customFormat="1" ht="30">
      <c r="A111" s="10" t="s">
        <v>681</v>
      </c>
      <c r="B111" s="10">
        <v>1960</v>
      </c>
      <c r="C111" s="29" t="s">
        <v>682</v>
      </c>
      <c r="D111" s="10" t="s">
        <v>356</v>
      </c>
      <c r="E111" s="12">
        <v>8</v>
      </c>
      <c r="F111" s="13" t="s">
        <v>683</v>
      </c>
      <c r="I111" s="8" t="s">
        <v>684</v>
      </c>
      <c r="K111" s="8" t="s">
        <v>685</v>
      </c>
      <c r="P111">
        <v>1.5</v>
      </c>
      <c r="R111" t="s">
        <v>686</v>
      </c>
      <c r="T111" t="s">
        <v>360</v>
      </c>
      <c r="U111"/>
      <c r="BA111" s="8">
        <v>355000</v>
      </c>
      <c r="BC111" s="8">
        <v>14500</v>
      </c>
      <c r="BE111" s="8">
        <v>400000</v>
      </c>
      <c r="BF111" s="8">
        <v>220</v>
      </c>
      <c r="BH111" s="8">
        <v>0</v>
      </c>
      <c r="BJ111" s="8">
        <v>0</v>
      </c>
      <c r="BU111" s="8">
        <v>0</v>
      </c>
      <c r="BV111" s="8">
        <v>640</v>
      </c>
      <c r="BW111" s="8">
        <v>600</v>
      </c>
      <c r="BX111" s="8">
        <v>1720</v>
      </c>
      <c r="CA111" s="8">
        <v>1800</v>
      </c>
      <c r="CB111" s="8">
        <v>0</v>
      </c>
      <c r="CC111" s="8">
        <v>0</v>
      </c>
      <c r="CG111" s="8">
        <v>0</v>
      </c>
      <c r="CJ111" s="8">
        <v>0</v>
      </c>
      <c r="CL111" s="8">
        <v>80</v>
      </c>
      <c r="CM111" s="8">
        <v>0</v>
      </c>
      <c r="CN111" s="8">
        <v>0</v>
      </c>
      <c r="CO111" s="8">
        <v>0</v>
      </c>
      <c r="CV111" s="8">
        <v>60</v>
      </c>
      <c r="DI111" s="8">
        <v>120</v>
      </c>
      <c r="DL111" s="8">
        <v>16000</v>
      </c>
      <c r="DM111" s="8">
        <v>200</v>
      </c>
      <c r="DP111" s="8">
        <v>720</v>
      </c>
      <c r="DY111" s="8">
        <v>60</v>
      </c>
      <c r="DZ111" s="8">
        <v>0</v>
      </c>
      <c r="ED111" s="8">
        <v>920</v>
      </c>
      <c r="EH111" s="8">
        <v>20</v>
      </c>
      <c r="EL111" s="8">
        <v>0</v>
      </c>
      <c r="EN111" s="8">
        <v>6700</v>
      </c>
      <c r="ER111" s="8">
        <v>1220000</v>
      </c>
      <c r="ES111" s="8">
        <v>320</v>
      </c>
      <c r="ET111" s="8">
        <v>270</v>
      </c>
      <c r="EX111" s="8">
        <v>7000</v>
      </c>
      <c r="EY111" s="8">
        <v>9500</v>
      </c>
      <c r="FC111" s="8">
        <v>0</v>
      </c>
      <c r="FD111" s="8">
        <v>7500</v>
      </c>
      <c r="FG111" s="8">
        <v>5140</v>
      </c>
      <c r="FH111" s="8">
        <v>0</v>
      </c>
      <c r="FK111" s="8">
        <v>60</v>
      </c>
      <c r="FL111" s="8">
        <v>120</v>
      </c>
      <c r="FM111" s="8">
        <v>3680</v>
      </c>
      <c r="FP111" s="8">
        <v>2400</v>
      </c>
      <c r="FT111" s="8">
        <v>1600</v>
      </c>
      <c r="FV111" s="8">
        <v>0</v>
      </c>
      <c r="FW111" s="8">
        <v>260</v>
      </c>
      <c r="GG111" s="8">
        <v>20</v>
      </c>
      <c r="GI111" s="8">
        <v>60</v>
      </c>
      <c r="GM111" s="8">
        <v>20</v>
      </c>
      <c r="GQ111" s="8">
        <v>20</v>
      </c>
      <c r="GS111" s="8">
        <v>20</v>
      </c>
      <c r="HG111" s="8">
        <v>41000</v>
      </c>
    </row>
    <row r="112" spans="1:215" s="8" customFormat="1" ht="30">
      <c r="A112" s="10" t="s">
        <v>681</v>
      </c>
      <c r="B112" s="10">
        <v>1960</v>
      </c>
      <c r="C112" s="29" t="s">
        <v>682</v>
      </c>
      <c r="D112" s="10" t="s">
        <v>356</v>
      </c>
      <c r="E112" s="12">
        <v>8</v>
      </c>
      <c r="F112" s="13" t="s">
        <v>683</v>
      </c>
      <c r="I112" s="8" t="s">
        <v>684</v>
      </c>
      <c r="K112" s="8" t="s">
        <v>78</v>
      </c>
      <c r="P112">
        <v>1.5</v>
      </c>
      <c r="R112" t="s">
        <v>686</v>
      </c>
      <c r="T112" t="s">
        <v>360</v>
      </c>
      <c r="U112"/>
      <c r="BA112" s="8">
        <v>117500</v>
      </c>
      <c r="BC112" s="8">
        <v>0</v>
      </c>
      <c r="BE112" s="8">
        <v>66500</v>
      </c>
      <c r="BF112" s="8">
        <v>100</v>
      </c>
      <c r="BH112" s="8">
        <v>0</v>
      </c>
      <c r="BJ112" s="8">
        <v>360</v>
      </c>
      <c r="BU112" s="8">
        <v>1220</v>
      </c>
      <c r="BV112" s="8">
        <v>0</v>
      </c>
      <c r="BW112" s="8">
        <v>240</v>
      </c>
      <c r="BX112" s="8">
        <v>16500</v>
      </c>
      <c r="CA112" s="8">
        <v>24500</v>
      </c>
      <c r="CB112" s="8">
        <v>440</v>
      </c>
      <c r="CC112" s="8">
        <v>1500</v>
      </c>
      <c r="CG112" s="8">
        <v>500</v>
      </c>
      <c r="CJ112" s="8">
        <v>200</v>
      </c>
      <c r="CL112" s="8">
        <v>0</v>
      </c>
      <c r="CM112" s="8">
        <v>20</v>
      </c>
      <c r="CN112" s="8">
        <v>0</v>
      </c>
      <c r="CO112" s="8">
        <v>0</v>
      </c>
      <c r="CV112" s="8">
        <v>0</v>
      </c>
      <c r="DI112" s="8">
        <v>20</v>
      </c>
      <c r="DL112" s="8">
        <v>1500</v>
      </c>
      <c r="DM112" s="8">
        <v>0</v>
      </c>
      <c r="DP112" s="8">
        <v>0</v>
      </c>
      <c r="DY112" s="8">
        <v>0</v>
      </c>
      <c r="DZ112" s="8">
        <v>0</v>
      </c>
      <c r="ED112" s="8">
        <v>0</v>
      </c>
      <c r="EH112" s="8">
        <v>0</v>
      </c>
      <c r="EL112" s="8">
        <v>40</v>
      </c>
      <c r="EN112" s="8">
        <v>500</v>
      </c>
      <c r="ER112" s="8">
        <v>120000</v>
      </c>
      <c r="ES112" s="8">
        <v>17000</v>
      </c>
      <c r="ET112" s="8">
        <v>540</v>
      </c>
      <c r="EX112" s="8">
        <v>9500</v>
      </c>
      <c r="EY112" s="8">
        <v>124500</v>
      </c>
      <c r="FC112" s="8">
        <v>14500</v>
      </c>
      <c r="FD112" s="8">
        <v>86000</v>
      </c>
      <c r="FG112" s="8">
        <v>0</v>
      </c>
      <c r="FH112" s="8">
        <v>0</v>
      </c>
      <c r="FK112" s="8">
        <v>0</v>
      </c>
      <c r="FL112" s="8">
        <v>60</v>
      </c>
      <c r="FM112" s="8">
        <v>80</v>
      </c>
      <c r="FP112" s="8">
        <v>6560</v>
      </c>
      <c r="FT112" s="8">
        <v>440000</v>
      </c>
      <c r="FV112" s="8">
        <v>0</v>
      </c>
      <c r="FW112" s="8">
        <v>18000</v>
      </c>
      <c r="GG112" s="8">
        <v>0</v>
      </c>
      <c r="GI112" s="8">
        <v>180</v>
      </c>
      <c r="GM112" s="8">
        <v>900</v>
      </c>
      <c r="GQ112" s="8">
        <v>20</v>
      </c>
      <c r="GS112" s="8">
        <v>380</v>
      </c>
      <c r="HG112" s="8">
        <v>55500</v>
      </c>
    </row>
    <row r="113" spans="1:262" s="8" customFormat="1" ht="30">
      <c r="A113" s="10" t="s">
        <v>681</v>
      </c>
      <c r="B113" s="10">
        <v>1960</v>
      </c>
      <c r="C113" s="29" t="s">
        <v>682</v>
      </c>
      <c r="D113" s="10" t="s">
        <v>356</v>
      </c>
      <c r="E113" s="12">
        <v>8</v>
      </c>
      <c r="F113" s="13" t="s">
        <v>683</v>
      </c>
      <c r="I113" s="8" t="s">
        <v>684</v>
      </c>
      <c r="K113" s="8" t="s">
        <v>152</v>
      </c>
      <c r="P113">
        <v>1.5</v>
      </c>
      <c r="R113" t="s">
        <v>686</v>
      </c>
      <c r="T113" t="s">
        <v>360</v>
      </c>
      <c r="U113"/>
      <c r="BA113" s="8">
        <v>187500</v>
      </c>
      <c r="BC113" s="8">
        <v>0</v>
      </c>
      <c r="BE113" s="8">
        <v>386000</v>
      </c>
      <c r="BF113" s="8">
        <v>60</v>
      </c>
      <c r="BH113" s="8">
        <v>100</v>
      </c>
      <c r="BJ113" s="8">
        <v>360</v>
      </c>
      <c r="BU113" s="8">
        <v>580</v>
      </c>
      <c r="BV113" s="8">
        <v>3160</v>
      </c>
      <c r="BW113" s="8">
        <v>1760</v>
      </c>
      <c r="BX113" s="8">
        <v>5680</v>
      </c>
      <c r="CA113" s="8">
        <v>2520</v>
      </c>
      <c r="CB113" s="8">
        <v>320</v>
      </c>
      <c r="CC113" s="8">
        <v>1000</v>
      </c>
      <c r="CG113" s="8">
        <v>1000</v>
      </c>
      <c r="CJ113" s="8">
        <v>0</v>
      </c>
      <c r="CL113" s="8">
        <v>0</v>
      </c>
      <c r="CM113" s="8">
        <v>0</v>
      </c>
      <c r="CN113" s="8">
        <v>10</v>
      </c>
      <c r="CO113" s="8">
        <v>20</v>
      </c>
      <c r="CV113" s="8">
        <v>200</v>
      </c>
      <c r="DI113" s="8">
        <v>360</v>
      </c>
      <c r="DL113" s="8">
        <v>1180</v>
      </c>
      <c r="DM113" s="8">
        <v>0</v>
      </c>
      <c r="DP113" s="8">
        <v>60</v>
      </c>
      <c r="DY113" s="8">
        <v>0</v>
      </c>
      <c r="DZ113" s="8">
        <v>60</v>
      </c>
      <c r="ED113" s="8">
        <v>180</v>
      </c>
      <c r="EH113" s="8">
        <v>60</v>
      </c>
      <c r="EL113" s="8">
        <v>940</v>
      </c>
      <c r="EN113" s="8">
        <v>2000</v>
      </c>
      <c r="ER113" s="8">
        <v>213000</v>
      </c>
      <c r="ES113" s="8" t="s">
        <v>712</v>
      </c>
      <c r="ET113" s="8">
        <v>460</v>
      </c>
      <c r="EX113" s="8">
        <v>5000</v>
      </c>
      <c r="EY113" s="8">
        <v>63000</v>
      </c>
      <c r="FC113" s="8">
        <v>320</v>
      </c>
      <c r="FD113" s="8">
        <v>17000</v>
      </c>
      <c r="FG113" s="8">
        <v>600</v>
      </c>
      <c r="FH113" s="8">
        <v>120</v>
      </c>
      <c r="FK113" s="8">
        <v>120</v>
      </c>
      <c r="FL113" s="8">
        <v>420</v>
      </c>
      <c r="FM113" s="8">
        <v>420</v>
      </c>
      <c r="FP113" s="8">
        <v>4400</v>
      </c>
      <c r="FT113" s="8">
        <v>283000</v>
      </c>
      <c r="FV113" s="8">
        <v>1500</v>
      </c>
      <c r="FW113" s="8">
        <v>380</v>
      </c>
      <c r="GG113" s="8">
        <v>0</v>
      </c>
      <c r="GI113" s="8">
        <v>420</v>
      </c>
      <c r="GM113" s="8">
        <v>200</v>
      </c>
      <c r="GQ113" s="8">
        <v>240</v>
      </c>
      <c r="GS113" s="8">
        <v>180</v>
      </c>
      <c r="HG113" s="8">
        <v>20000</v>
      </c>
    </row>
    <row r="114" spans="1:262" s="8" customFormat="1" ht="30">
      <c r="A114" s="10" t="s">
        <v>681</v>
      </c>
      <c r="B114" s="10">
        <v>1960</v>
      </c>
      <c r="C114" s="29" t="s">
        <v>682</v>
      </c>
      <c r="D114" s="10" t="s">
        <v>356</v>
      </c>
      <c r="E114" s="12">
        <v>8</v>
      </c>
      <c r="F114" s="13" t="s">
        <v>683</v>
      </c>
      <c r="I114" s="8" t="s">
        <v>724</v>
      </c>
      <c r="K114" s="8" t="s">
        <v>78</v>
      </c>
      <c r="P114" s="8">
        <v>1.5</v>
      </c>
      <c r="R114" s="8" t="s">
        <v>686</v>
      </c>
      <c r="T114" s="8" t="s">
        <v>360</v>
      </c>
      <c r="BA114" s="8">
        <v>706000</v>
      </c>
      <c r="BC114" s="8">
        <v>909000</v>
      </c>
      <c r="BI114" s="8">
        <v>0</v>
      </c>
      <c r="BJ114" s="8">
        <v>2500</v>
      </c>
      <c r="BP114" s="8">
        <v>280</v>
      </c>
      <c r="BU114" s="8">
        <v>740</v>
      </c>
      <c r="BV114" s="8">
        <v>2240</v>
      </c>
      <c r="BX114" s="8">
        <v>640</v>
      </c>
      <c r="CA114" s="8">
        <v>5500</v>
      </c>
      <c r="CC114" s="8">
        <v>80</v>
      </c>
      <c r="CG114" s="8">
        <v>1000</v>
      </c>
      <c r="CK114" s="8">
        <v>1000</v>
      </c>
      <c r="CQ114" s="8">
        <v>500</v>
      </c>
      <c r="CV114" s="8">
        <v>60</v>
      </c>
      <c r="CW114" s="8">
        <v>0</v>
      </c>
      <c r="DH114" s="8">
        <v>0</v>
      </c>
      <c r="DI114" s="8">
        <v>240</v>
      </c>
      <c r="DL114" s="8">
        <v>1500</v>
      </c>
      <c r="DM114" s="8">
        <v>180</v>
      </c>
      <c r="DP114" s="8">
        <v>40</v>
      </c>
      <c r="DW114" s="8">
        <v>0</v>
      </c>
      <c r="DZ114" s="8">
        <v>0</v>
      </c>
      <c r="EA114" s="8">
        <v>200</v>
      </c>
      <c r="ED114" s="8">
        <v>20</v>
      </c>
      <c r="EH114" s="8">
        <v>40</v>
      </c>
      <c r="EN114" s="8">
        <v>40</v>
      </c>
      <c r="ER114" s="8">
        <v>10500</v>
      </c>
      <c r="ET114" s="8">
        <v>200</v>
      </c>
      <c r="EX114" s="8">
        <v>7500</v>
      </c>
      <c r="EY114" s="8">
        <v>38500</v>
      </c>
      <c r="EZ114" s="8">
        <v>0</v>
      </c>
      <c r="FC114" s="8">
        <v>3000</v>
      </c>
      <c r="FD114" s="8">
        <v>87500</v>
      </c>
      <c r="FP114" s="8">
        <v>2320</v>
      </c>
      <c r="FT114" s="8">
        <v>279000</v>
      </c>
      <c r="FU114" s="8">
        <v>3000</v>
      </c>
      <c r="FW114" s="8">
        <v>120</v>
      </c>
      <c r="GI114" s="8">
        <v>40</v>
      </c>
      <c r="GJ114" s="8">
        <v>0</v>
      </c>
      <c r="GM114" s="8">
        <v>120</v>
      </c>
      <c r="GQ114" s="8">
        <v>80</v>
      </c>
      <c r="GS114" s="8">
        <v>100</v>
      </c>
      <c r="HG114" s="8">
        <v>60000</v>
      </c>
    </row>
    <row r="115" spans="1:262" s="8" customFormat="1" ht="30">
      <c r="A115" s="10" t="s">
        <v>681</v>
      </c>
      <c r="B115" s="10">
        <v>1960</v>
      </c>
      <c r="C115" s="29" t="s">
        <v>682</v>
      </c>
      <c r="D115" s="10" t="s">
        <v>356</v>
      </c>
      <c r="E115" s="12">
        <v>8</v>
      </c>
      <c r="F115" s="13" t="s">
        <v>683</v>
      </c>
      <c r="I115" s="8" t="s">
        <v>725</v>
      </c>
      <c r="K115" s="8" t="s">
        <v>78</v>
      </c>
      <c r="P115" s="8">
        <v>1.5</v>
      </c>
      <c r="R115" s="8" t="s">
        <v>686</v>
      </c>
      <c r="T115" s="8" t="s">
        <v>360</v>
      </c>
      <c r="BA115" s="8">
        <v>682000</v>
      </c>
      <c r="BC115" s="8">
        <v>244000</v>
      </c>
      <c r="BI115" s="8">
        <v>0</v>
      </c>
      <c r="BJ115" s="8">
        <v>0</v>
      </c>
      <c r="BP115" s="8">
        <v>0</v>
      </c>
      <c r="BU115" s="8">
        <v>0</v>
      </c>
      <c r="BV115" s="8">
        <v>0</v>
      </c>
      <c r="BX115" s="8">
        <v>0</v>
      </c>
      <c r="CA115" s="8">
        <v>0</v>
      </c>
      <c r="CC115" s="8">
        <v>0</v>
      </c>
      <c r="CG115" s="8">
        <v>0</v>
      </c>
      <c r="CK115" s="8">
        <v>0</v>
      </c>
      <c r="CQ115" s="8">
        <v>500</v>
      </c>
      <c r="CV115" s="8">
        <v>0</v>
      </c>
      <c r="CW115" s="8">
        <v>20</v>
      </c>
      <c r="DH115" s="8">
        <v>0</v>
      </c>
      <c r="DI115" s="8">
        <v>0</v>
      </c>
      <c r="DL115" s="8">
        <v>20</v>
      </c>
      <c r="DM115" s="8">
        <v>40</v>
      </c>
      <c r="DP115" s="8">
        <v>0</v>
      </c>
      <c r="DW115" s="8">
        <v>0</v>
      </c>
      <c r="DZ115" s="8">
        <v>0</v>
      </c>
      <c r="EA115" s="8">
        <v>60</v>
      </c>
      <c r="ED115" s="8">
        <v>60</v>
      </c>
      <c r="EH115" s="8">
        <v>160</v>
      </c>
      <c r="EN115" s="8">
        <v>0</v>
      </c>
      <c r="ER115" s="8">
        <v>0</v>
      </c>
      <c r="ET115" s="8">
        <v>0</v>
      </c>
      <c r="EX115" s="8">
        <v>1000</v>
      </c>
      <c r="EY115" s="8">
        <v>11980</v>
      </c>
      <c r="EZ115" s="8">
        <v>0</v>
      </c>
      <c r="FC115" s="8">
        <v>0</v>
      </c>
      <c r="FD115" s="8">
        <v>0</v>
      </c>
      <c r="FP115" s="8">
        <v>0</v>
      </c>
      <c r="FT115" s="8">
        <v>0</v>
      </c>
      <c r="FU115" s="8">
        <v>0</v>
      </c>
      <c r="FW115" s="8">
        <v>0</v>
      </c>
      <c r="GI115" s="8">
        <v>0</v>
      </c>
      <c r="GJ115" s="8">
        <v>320</v>
      </c>
      <c r="GM115" s="8">
        <v>1100</v>
      </c>
      <c r="GQ115" s="8">
        <v>0</v>
      </c>
      <c r="GS115" s="8">
        <v>20</v>
      </c>
      <c r="HG115" s="8">
        <v>0</v>
      </c>
    </row>
    <row r="116" spans="1:262" s="8" customFormat="1" ht="30">
      <c r="A116" s="10" t="s">
        <v>681</v>
      </c>
      <c r="B116" s="10">
        <v>1960</v>
      </c>
      <c r="C116" s="29" t="s">
        <v>682</v>
      </c>
      <c r="D116" s="10" t="s">
        <v>356</v>
      </c>
      <c r="E116" s="12">
        <v>8</v>
      </c>
      <c r="F116" s="13" t="s">
        <v>683</v>
      </c>
      <c r="I116" s="8" t="s">
        <v>726</v>
      </c>
      <c r="K116" s="8" t="s">
        <v>78</v>
      </c>
      <c r="P116" s="8">
        <v>1.5</v>
      </c>
      <c r="R116" s="8" t="s">
        <v>686</v>
      </c>
      <c r="T116" s="8" t="s">
        <v>360</v>
      </c>
      <c r="BA116" s="8">
        <v>318000</v>
      </c>
      <c r="BC116" s="8">
        <v>376000</v>
      </c>
      <c r="BI116" s="8">
        <v>0</v>
      </c>
      <c r="BJ116" s="8">
        <v>8000</v>
      </c>
      <c r="BP116" s="8">
        <v>0</v>
      </c>
      <c r="BU116" s="8">
        <v>0</v>
      </c>
      <c r="BV116" s="8">
        <v>0</v>
      </c>
      <c r="BX116" s="8">
        <v>0</v>
      </c>
      <c r="CA116" s="8">
        <v>0</v>
      </c>
      <c r="CC116" s="8">
        <v>0</v>
      </c>
      <c r="CG116" s="8">
        <v>0</v>
      </c>
      <c r="CK116" s="8">
        <v>0</v>
      </c>
      <c r="CQ116" s="8">
        <v>1500</v>
      </c>
      <c r="CV116" s="8">
        <v>0</v>
      </c>
      <c r="CW116" s="8">
        <v>0</v>
      </c>
      <c r="DH116" s="8">
        <v>0</v>
      </c>
      <c r="DI116" s="8">
        <v>0</v>
      </c>
      <c r="DL116" s="8">
        <v>500</v>
      </c>
      <c r="DM116" s="8">
        <v>20</v>
      </c>
      <c r="DP116" s="8">
        <v>40</v>
      </c>
      <c r="DW116" s="8">
        <v>0</v>
      </c>
      <c r="DZ116" s="8">
        <v>0</v>
      </c>
      <c r="EA116" s="8">
        <v>0</v>
      </c>
      <c r="ED116" s="8">
        <v>860</v>
      </c>
      <c r="EH116" s="8">
        <v>0</v>
      </c>
      <c r="EN116" s="8">
        <v>0</v>
      </c>
      <c r="ER116" s="8">
        <v>206000</v>
      </c>
      <c r="ET116" s="8">
        <v>0</v>
      </c>
      <c r="EX116" s="8">
        <v>0</v>
      </c>
      <c r="EY116" s="8">
        <v>6560</v>
      </c>
      <c r="EZ116" s="8">
        <v>1000</v>
      </c>
      <c r="FC116" s="8">
        <v>0</v>
      </c>
      <c r="FD116" s="8">
        <v>142000</v>
      </c>
      <c r="FP116" s="8">
        <v>0</v>
      </c>
      <c r="FT116" s="8">
        <v>0</v>
      </c>
      <c r="FU116" s="8">
        <v>0</v>
      </c>
      <c r="FW116" s="8">
        <v>0</v>
      </c>
      <c r="GI116" s="8">
        <v>0</v>
      </c>
      <c r="GJ116" s="8">
        <v>240</v>
      </c>
      <c r="GM116" s="8">
        <v>1060</v>
      </c>
      <c r="GQ116" s="8">
        <v>0</v>
      </c>
      <c r="GS116" s="8">
        <v>80</v>
      </c>
      <c r="HG116" s="8">
        <v>44000</v>
      </c>
    </row>
    <row r="117" spans="1:262" s="8" customFormat="1" ht="30">
      <c r="A117" s="10" t="s">
        <v>681</v>
      </c>
      <c r="B117" s="10">
        <v>1960</v>
      </c>
      <c r="C117" s="29" t="s">
        <v>682</v>
      </c>
      <c r="D117" s="10" t="s">
        <v>356</v>
      </c>
      <c r="E117" s="12">
        <v>8</v>
      </c>
      <c r="F117" s="13" t="s">
        <v>683</v>
      </c>
      <c r="I117" s="8" t="s">
        <v>727</v>
      </c>
      <c r="K117" s="8" t="s">
        <v>78</v>
      </c>
      <c r="P117" s="8">
        <v>1.5</v>
      </c>
      <c r="R117" s="8" t="s">
        <v>686</v>
      </c>
      <c r="T117" s="8" t="s">
        <v>360</v>
      </c>
      <c r="BA117" s="8">
        <v>248000</v>
      </c>
      <c r="BC117" s="8">
        <v>1337500</v>
      </c>
      <c r="BI117" s="8">
        <v>320</v>
      </c>
      <c r="BJ117" s="8">
        <v>0</v>
      </c>
      <c r="BP117" s="8">
        <v>260</v>
      </c>
      <c r="BU117" s="8">
        <v>0</v>
      </c>
      <c r="BV117" s="8">
        <v>0</v>
      </c>
      <c r="BX117" s="8">
        <v>0</v>
      </c>
      <c r="CA117" s="8">
        <v>0</v>
      </c>
      <c r="CC117" s="8">
        <v>0</v>
      </c>
      <c r="CG117" s="8">
        <v>2100000</v>
      </c>
      <c r="CK117" s="8">
        <v>0</v>
      </c>
      <c r="CQ117" s="8">
        <v>0</v>
      </c>
      <c r="CV117" s="8">
        <v>580</v>
      </c>
      <c r="CW117" s="8">
        <v>40</v>
      </c>
      <c r="DH117" s="8">
        <v>40</v>
      </c>
      <c r="DI117" s="8">
        <v>500</v>
      </c>
      <c r="DL117" s="8">
        <v>344500</v>
      </c>
      <c r="DM117" s="8">
        <v>720</v>
      </c>
      <c r="DP117" s="8">
        <v>9000</v>
      </c>
      <c r="DW117" s="8">
        <v>860</v>
      </c>
      <c r="DZ117" s="8">
        <v>120</v>
      </c>
      <c r="EA117" s="8">
        <v>460</v>
      </c>
      <c r="ED117" s="8">
        <v>3620</v>
      </c>
      <c r="EH117" s="8">
        <v>60</v>
      </c>
      <c r="EN117" s="8">
        <v>0</v>
      </c>
      <c r="ER117" s="8">
        <v>21000</v>
      </c>
      <c r="ET117" s="8">
        <v>0</v>
      </c>
      <c r="EX117" s="8">
        <v>19000</v>
      </c>
      <c r="EY117" s="8">
        <v>0</v>
      </c>
      <c r="EZ117" s="8">
        <v>0</v>
      </c>
      <c r="FC117" s="8">
        <v>1500</v>
      </c>
      <c r="FD117" s="8">
        <v>72000</v>
      </c>
      <c r="FP117" s="8">
        <v>280</v>
      </c>
      <c r="FT117" s="8">
        <v>2000</v>
      </c>
      <c r="FU117" s="8">
        <v>0</v>
      </c>
      <c r="FW117" s="8">
        <v>0</v>
      </c>
      <c r="GI117" s="8">
        <v>180</v>
      </c>
      <c r="GJ117" s="8">
        <v>0</v>
      </c>
      <c r="GM117" s="8">
        <v>760</v>
      </c>
      <c r="GQ117" s="8">
        <v>0</v>
      </c>
      <c r="GS117" s="8">
        <v>0</v>
      </c>
      <c r="HG117" s="8">
        <v>5610000</v>
      </c>
    </row>
    <row r="118" spans="1:262" s="8" customFormat="1" ht="30">
      <c r="A118" s="10" t="s">
        <v>681</v>
      </c>
      <c r="B118" s="10">
        <v>1960</v>
      </c>
      <c r="C118" s="29" t="s">
        <v>682</v>
      </c>
      <c r="D118" s="10" t="s">
        <v>356</v>
      </c>
      <c r="E118" s="12">
        <v>8</v>
      </c>
      <c r="F118" s="13" t="s">
        <v>683</v>
      </c>
      <c r="I118" s="8" t="s">
        <v>728</v>
      </c>
      <c r="K118" s="8" t="s">
        <v>78</v>
      </c>
      <c r="P118" s="8">
        <v>1.5</v>
      </c>
      <c r="R118" s="8" t="s">
        <v>686</v>
      </c>
      <c r="T118" s="8" t="s">
        <v>360</v>
      </c>
      <c r="BA118" s="8">
        <v>110000</v>
      </c>
      <c r="BC118" s="8">
        <v>113000</v>
      </c>
      <c r="BI118" s="8">
        <v>0</v>
      </c>
      <c r="BJ118" s="8">
        <v>0</v>
      </c>
      <c r="BP118" s="8">
        <v>440</v>
      </c>
      <c r="BU118" s="8">
        <v>0</v>
      </c>
      <c r="BV118" s="8">
        <v>0</v>
      </c>
      <c r="BX118" s="8">
        <v>0</v>
      </c>
      <c r="CA118" s="8">
        <v>0</v>
      </c>
      <c r="CC118" s="8">
        <v>0</v>
      </c>
      <c r="CG118" s="8">
        <v>3071000</v>
      </c>
      <c r="CK118" s="8">
        <v>0</v>
      </c>
      <c r="CQ118" s="8">
        <v>0</v>
      </c>
      <c r="CV118" s="8">
        <v>540</v>
      </c>
      <c r="CW118" s="8">
        <v>60</v>
      </c>
      <c r="DH118" s="8">
        <v>0</v>
      </c>
      <c r="DI118" s="8">
        <v>1040</v>
      </c>
      <c r="DL118" s="8">
        <v>172000</v>
      </c>
      <c r="DM118" s="8">
        <v>80</v>
      </c>
      <c r="DP118" s="8">
        <v>41000</v>
      </c>
      <c r="DW118" s="8">
        <v>0</v>
      </c>
      <c r="DZ118" s="8">
        <v>0</v>
      </c>
      <c r="EA118" s="8">
        <v>100</v>
      </c>
      <c r="ED118" s="8">
        <v>6000</v>
      </c>
      <c r="EH118" s="8">
        <v>0</v>
      </c>
      <c r="EN118" s="8">
        <v>360</v>
      </c>
      <c r="ER118" s="8">
        <v>160</v>
      </c>
      <c r="ET118" s="8">
        <v>0</v>
      </c>
      <c r="EX118" s="8">
        <v>27000</v>
      </c>
      <c r="EY118" s="8">
        <v>12500</v>
      </c>
      <c r="EZ118" s="8">
        <v>3500</v>
      </c>
      <c r="FC118" s="8">
        <v>1600</v>
      </c>
      <c r="FD118" s="8">
        <v>14500</v>
      </c>
      <c r="FP118" s="8">
        <v>0</v>
      </c>
      <c r="FT118" s="8">
        <v>0</v>
      </c>
      <c r="FU118" s="8">
        <v>0</v>
      </c>
      <c r="FW118" s="8">
        <v>0</v>
      </c>
      <c r="GI118" s="8">
        <v>200</v>
      </c>
      <c r="GJ118" s="8">
        <v>0</v>
      </c>
      <c r="GM118" s="8">
        <v>360</v>
      </c>
      <c r="GQ118" s="8">
        <v>0</v>
      </c>
      <c r="GS118" s="8">
        <v>0</v>
      </c>
      <c r="HG118" s="8">
        <v>11450000</v>
      </c>
    </row>
    <row r="119" spans="1:262" s="8" customFormat="1" ht="30">
      <c r="A119" s="10" t="s">
        <v>681</v>
      </c>
      <c r="B119" s="10">
        <v>1960</v>
      </c>
      <c r="C119" s="29" t="s">
        <v>682</v>
      </c>
      <c r="D119" s="10" t="s">
        <v>356</v>
      </c>
      <c r="E119" s="12">
        <v>8</v>
      </c>
      <c r="F119" s="13" t="s">
        <v>683</v>
      </c>
      <c r="I119" s="8" t="s">
        <v>736</v>
      </c>
      <c r="K119" s="8" t="s">
        <v>78</v>
      </c>
      <c r="P119" s="8">
        <v>1.5</v>
      </c>
      <c r="R119" s="8" t="s">
        <v>686</v>
      </c>
      <c r="T119" s="8" t="s">
        <v>360</v>
      </c>
      <c r="BA119" s="8">
        <v>10000</v>
      </c>
      <c r="BC119" s="8">
        <v>1500</v>
      </c>
      <c r="BU119" s="8">
        <v>80</v>
      </c>
      <c r="BZ119" s="8">
        <v>1500</v>
      </c>
      <c r="CG119" s="8">
        <v>12000</v>
      </c>
      <c r="CQ119" s="8">
        <v>0</v>
      </c>
      <c r="CW119" s="8">
        <v>0</v>
      </c>
      <c r="DA119" s="8">
        <v>0</v>
      </c>
      <c r="DI119" s="8">
        <v>120</v>
      </c>
      <c r="DL119" s="8">
        <v>4000</v>
      </c>
      <c r="DM119" s="8">
        <v>0</v>
      </c>
      <c r="DP119" s="8">
        <v>260</v>
      </c>
      <c r="DQ119" s="8">
        <v>2540</v>
      </c>
      <c r="DR119" s="8">
        <v>40</v>
      </c>
      <c r="DS119" s="8">
        <v>0</v>
      </c>
      <c r="DT119" s="8">
        <v>40</v>
      </c>
      <c r="DU119" s="8">
        <v>20</v>
      </c>
      <c r="DV119" s="8">
        <v>0</v>
      </c>
      <c r="DW119" s="8">
        <v>80</v>
      </c>
      <c r="DZ119" s="8">
        <v>20</v>
      </c>
      <c r="EA119" s="8">
        <v>40</v>
      </c>
      <c r="ED119" s="8">
        <v>80</v>
      </c>
      <c r="EG119" s="8">
        <v>0</v>
      </c>
      <c r="EL119" s="8">
        <v>20</v>
      </c>
      <c r="EX119" s="8">
        <v>40</v>
      </c>
      <c r="FC119" s="8">
        <v>200</v>
      </c>
      <c r="FD119" s="8">
        <v>24500</v>
      </c>
      <c r="FU119" s="8">
        <v>1500</v>
      </c>
      <c r="GG119" s="8">
        <v>0</v>
      </c>
      <c r="GI119" s="8">
        <v>0</v>
      </c>
      <c r="GJ119" s="8">
        <v>0</v>
      </c>
      <c r="GL119" s="8">
        <v>0</v>
      </c>
      <c r="GM119" s="8">
        <v>20</v>
      </c>
      <c r="GN119" s="8">
        <v>0</v>
      </c>
      <c r="GP119" s="8">
        <v>0</v>
      </c>
      <c r="GQ119" s="8">
        <v>0</v>
      </c>
      <c r="GR119" s="8">
        <v>0</v>
      </c>
      <c r="GS119" s="8">
        <v>0</v>
      </c>
      <c r="GT119" s="8">
        <v>0</v>
      </c>
      <c r="GU119" s="8">
        <v>0</v>
      </c>
      <c r="GV119" s="8">
        <v>0</v>
      </c>
      <c r="HG119" s="8">
        <v>110000</v>
      </c>
    </row>
    <row r="120" spans="1:262" s="8" customFormat="1" ht="30">
      <c r="A120" s="10" t="s">
        <v>681</v>
      </c>
      <c r="B120" s="10">
        <v>1960</v>
      </c>
      <c r="C120" s="29" t="s">
        <v>682</v>
      </c>
      <c r="D120" s="10" t="s">
        <v>356</v>
      </c>
      <c r="E120" s="12">
        <v>8</v>
      </c>
      <c r="F120" s="13" t="s">
        <v>683</v>
      </c>
      <c r="I120" s="8" t="s">
        <v>737</v>
      </c>
      <c r="K120" s="8" t="s">
        <v>78</v>
      </c>
      <c r="P120" s="8">
        <v>1.5</v>
      </c>
      <c r="R120" s="8" t="s">
        <v>686</v>
      </c>
      <c r="T120" s="8" t="s">
        <v>360</v>
      </c>
      <c r="BA120" s="8">
        <v>119500</v>
      </c>
      <c r="BC120" s="8">
        <v>0</v>
      </c>
      <c r="BU120" s="8">
        <v>0</v>
      </c>
      <c r="BZ120" s="8">
        <v>0</v>
      </c>
      <c r="CG120" s="8">
        <v>0</v>
      </c>
      <c r="CQ120" s="8">
        <v>0</v>
      </c>
      <c r="CW120" s="8">
        <v>60</v>
      </c>
      <c r="DA120" s="8">
        <v>20</v>
      </c>
      <c r="DI120" s="8">
        <v>19000</v>
      </c>
      <c r="DL120" s="8">
        <v>33000</v>
      </c>
      <c r="DM120" s="8">
        <v>20</v>
      </c>
      <c r="DP120" s="8">
        <v>280</v>
      </c>
      <c r="DQ120" s="8">
        <v>0</v>
      </c>
      <c r="DR120" s="8">
        <v>2620</v>
      </c>
      <c r="DS120" s="8">
        <v>18000</v>
      </c>
      <c r="DT120" s="8">
        <v>80</v>
      </c>
      <c r="DU120" s="8">
        <v>640</v>
      </c>
      <c r="DV120" s="8">
        <v>220</v>
      </c>
      <c r="DW120" s="8">
        <v>26000</v>
      </c>
      <c r="DZ120" s="8">
        <v>20</v>
      </c>
      <c r="EA120" s="8">
        <v>160</v>
      </c>
      <c r="ED120" s="8">
        <v>3100</v>
      </c>
      <c r="EG120" s="8">
        <v>0</v>
      </c>
      <c r="EL120" s="8">
        <v>0</v>
      </c>
      <c r="EX120" s="8">
        <v>20</v>
      </c>
      <c r="FC120" s="8">
        <v>0</v>
      </c>
      <c r="FD120" s="8">
        <v>0</v>
      </c>
      <c r="FU120" s="8">
        <v>0</v>
      </c>
      <c r="GG120" s="8">
        <v>20</v>
      </c>
      <c r="GI120" s="8">
        <v>40</v>
      </c>
      <c r="GJ120" s="8">
        <v>20</v>
      </c>
      <c r="GL120" s="8">
        <v>0</v>
      </c>
      <c r="GM120" s="8">
        <v>220</v>
      </c>
      <c r="GN120" s="8">
        <v>0</v>
      </c>
      <c r="GP120" s="8">
        <v>0</v>
      </c>
      <c r="GQ120" s="8">
        <v>60</v>
      </c>
      <c r="GR120" s="8">
        <v>0</v>
      </c>
      <c r="GS120" s="8">
        <v>0</v>
      </c>
      <c r="GT120" s="8">
        <v>0</v>
      </c>
      <c r="GU120" s="8">
        <v>0</v>
      </c>
      <c r="GV120" s="8">
        <v>0</v>
      </c>
      <c r="HG120" s="8">
        <v>3000</v>
      </c>
    </row>
    <row r="121" spans="1:262" s="8" customFormat="1" ht="30">
      <c r="A121" s="10" t="s">
        <v>681</v>
      </c>
      <c r="B121" s="10">
        <v>1960</v>
      </c>
      <c r="C121" s="29" t="s">
        <v>682</v>
      </c>
      <c r="D121" s="10" t="s">
        <v>356</v>
      </c>
      <c r="E121" s="12">
        <v>8</v>
      </c>
      <c r="F121" s="13" t="s">
        <v>683</v>
      </c>
      <c r="I121" s="8" t="s">
        <v>738</v>
      </c>
      <c r="K121" s="8" t="s">
        <v>78</v>
      </c>
      <c r="P121" s="8">
        <v>1.5</v>
      </c>
      <c r="R121" s="8" t="s">
        <v>686</v>
      </c>
      <c r="T121" s="8" t="s">
        <v>360</v>
      </c>
      <c r="BA121" s="8">
        <v>79000</v>
      </c>
      <c r="BC121" s="8">
        <v>0</v>
      </c>
      <c r="BU121" s="8">
        <v>0</v>
      </c>
      <c r="BZ121" s="8">
        <v>0</v>
      </c>
      <c r="CG121" s="8">
        <v>0</v>
      </c>
      <c r="CQ121" s="8">
        <v>2000</v>
      </c>
      <c r="CW121" s="8">
        <v>0</v>
      </c>
      <c r="DA121" s="8">
        <v>0</v>
      </c>
      <c r="DI121" s="8">
        <v>2140</v>
      </c>
      <c r="DL121" s="8">
        <v>4500</v>
      </c>
      <c r="DM121" s="8">
        <v>140</v>
      </c>
      <c r="DP121" s="8">
        <v>160</v>
      </c>
      <c r="DQ121" s="8">
        <v>0</v>
      </c>
      <c r="DR121" s="8">
        <v>5000</v>
      </c>
      <c r="DS121" s="8">
        <v>12000</v>
      </c>
      <c r="DT121" s="8">
        <v>0</v>
      </c>
      <c r="DU121" s="8">
        <v>60</v>
      </c>
      <c r="DV121" s="8">
        <v>40</v>
      </c>
      <c r="DW121" s="8">
        <v>1000</v>
      </c>
      <c r="DZ121" s="8">
        <v>100</v>
      </c>
      <c r="EA121" s="8">
        <v>0</v>
      </c>
      <c r="ED121" s="8">
        <v>240</v>
      </c>
      <c r="EG121" s="8">
        <v>100</v>
      </c>
      <c r="EL121" s="8">
        <v>360</v>
      </c>
      <c r="EX121" s="8">
        <v>0</v>
      </c>
      <c r="FC121" s="8">
        <v>0</v>
      </c>
      <c r="FD121" s="8">
        <v>0</v>
      </c>
      <c r="FU121" s="8">
        <v>0</v>
      </c>
      <c r="GG121" s="8">
        <v>0</v>
      </c>
      <c r="GI121" s="8">
        <v>20</v>
      </c>
      <c r="GJ121" s="8">
        <v>100</v>
      </c>
      <c r="GL121" s="8">
        <v>120</v>
      </c>
      <c r="GM121" s="8">
        <v>100</v>
      </c>
      <c r="GN121" s="8">
        <v>20</v>
      </c>
      <c r="GP121" s="8">
        <v>140</v>
      </c>
      <c r="GQ121" s="8">
        <v>800</v>
      </c>
      <c r="GR121" s="8">
        <v>780</v>
      </c>
      <c r="GS121" s="8">
        <v>360</v>
      </c>
      <c r="GT121" s="8">
        <v>440</v>
      </c>
      <c r="GU121" s="8">
        <v>210</v>
      </c>
      <c r="GV121" s="8">
        <v>5500</v>
      </c>
      <c r="HG121" s="8">
        <v>0</v>
      </c>
    </row>
    <row r="122" spans="1:262" s="8" customFormat="1" ht="30">
      <c r="A122" s="10" t="s">
        <v>681</v>
      </c>
      <c r="B122" s="10">
        <v>1960</v>
      </c>
      <c r="C122" s="29" t="s">
        <v>682</v>
      </c>
      <c r="D122" s="10" t="s">
        <v>356</v>
      </c>
      <c r="E122" s="12">
        <v>8</v>
      </c>
      <c r="F122" s="13" t="s">
        <v>683</v>
      </c>
      <c r="I122" s="8" t="s">
        <v>739</v>
      </c>
      <c r="K122" s="8" t="s">
        <v>78</v>
      </c>
      <c r="P122" s="8">
        <v>1.5</v>
      </c>
      <c r="R122" s="8" t="s">
        <v>686</v>
      </c>
      <c r="T122" s="8" t="s">
        <v>360</v>
      </c>
      <c r="BA122" s="8">
        <v>235500</v>
      </c>
      <c r="BC122" s="8">
        <v>0</v>
      </c>
      <c r="BU122" s="8">
        <v>0</v>
      </c>
      <c r="BZ122" s="8">
        <v>0</v>
      </c>
      <c r="CG122" s="8">
        <v>0</v>
      </c>
      <c r="CQ122" s="8">
        <v>0</v>
      </c>
      <c r="CW122" s="8">
        <v>20</v>
      </c>
      <c r="DA122" s="8">
        <v>0</v>
      </c>
      <c r="DI122" s="8">
        <v>500</v>
      </c>
      <c r="DL122" s="8">
        <v>9500</v>
      </c>
      <c r="DM122" s="8">
        <v>0</v>
      </c>
      <c r="DP122" s="8">
        <v>4000</v>
      </c>
      <c r="DQ122" s="8">
        <v>0</v>
      </c>
      <c r="DR122" s="8">
        <v>5000</v>
      </c>
      <c r="DS122" s="8">
        <v>0</v>
      </c>
      <c r="DT122" s="8">
        <v>0</v>
      </c>
      <c r="DU122" s="8">
        <v>80</v>
      </c>
      <c r="DV122" s="8">
        <v>260</v>
      </c>
      <c r="DW122" s="8">
        <v>500</v>
      </c>
      <c r="DZ122" s="8">
        <v>0</v>
      </c>
      <c r="EA122" s="8">
        <v>0</v>
      </c>
      <c r="ED122" s="8">
        <v>320</v>
      </c>
      <c r="EG122" s="8">
        <v>80</v>
      </c>
      <c r="EL122" s="8">
        <v>180</v>
      </c>
      <c r="EX122" s="8">
        <v>0</v>
      </c>
      <c r="FC122" s="8">
        <v>0</v>
      </c>
      <c r="FD122" s="8">
        <v>0</v>
      </c>
      <c r="FU122" s="8">
        <v>0</v>
      </c>
      <c r="GG122" s="8">
        <v>20</v>
      </c>
      <c r="GI122" s="8">
        <v>0</v>
      </c>
      <c r="GJ122" s="8">
        <v>0</v>
      </c>
      <c r="GL122" s="8">
        <v>140</v>
      </c>
      <c r="GM122" s="8">
        <v>140</v>
      </c>
      <c r="GN122" s="8">
        <v>40</v>
      </c>
      <c r="GP122" s="8">
        <v>0</v>
      </c>
      <c r="GQ122" s="8">
        <v>220</v>
      </c>
      <c r="GR122" s="8">
        <v>500</v>
      </c>
      <c r="GS122" s="8">
        <v>1280</v>
      </c>
      <c r="GT122" s="8">
        <v>1180</v>
      </c>
      <c r="GU122" s="8">
        <v>120</v>
      </c>
      <c r="GV122" s="8">
        <v>32000</v>
      </c>
      <c r="HG122" s="8">
        <v>0</v>
      </c>
    </row>
    <row r="123" spans="1:262" s="8" customFormat="1" ht="30">
      <c r="A123" s="10" t="s">
        <v>681</v>
      </c>
      <c r="B123" s="10">
        <v>1960</v>
      </c>
      <c r="C123" s="29" t="s">
        <v>682</v>
      </c>
      <c r="D123" s="10" t="s">
        <v>356</v>
      </c>
      <c r="E123" s="12">
        <v>8</v>
      </c>
      <c r="F123" s="13" t="s">
        <v>683</v>
      </c>
      <c r="I123" s="8" t="s">
        <v>752</v>
      </c>
      <c r="K123" s="8" t="s">
        <v>78</v>
      </c>
      <c r="P123" s="8">
        <v>1.5</v>
      </c>
      <c r="R123" s="8" t="s">
        <v>686</v>
      </c>
      <c r="T123" s="8" t="s">
        <v>360</v>
      </c>
      <c r="BA123" s="8">
        <v>536000</v>
      </c>
      <c r="BC123" s="8">
        <v>0</v>
      </c>
      <c r="BG123" s="8">
        <v>0</v>
      </c>
      <c r="BJ123" s="8">
        <v>0</v>
      </c>
      <c r="BL123" s="8">
        <v>0</v>
      </c>
      <c r="BP123" s="8">
        <v>0</v>
      </c>
      <c r="BQ123" s="8">
        <v>0</v>
      </c>
      <c r="BR123" s="8">
        <v>0</v>
      </c>
      <c r="BS123" s="8">
        <v>0</v>
      </c>
      <c r="BT123" s="8">
        <v>0</v>
      </c>
      <c r="CF123" s="8">
        <v>0</v>
      </c>
      <c r="CH123" s="8">
        <v>0</v>
      </c>
      <c r="CI123" s="8">
        <v>0</v>
      </c>
      <c r="CK123" s="8">
        <v>0</v>
      </c>
      <c r="CQ123" s="8">
        <v>5500</v>
      </c>
      <c r="CW123" s="8">
        <v>0</v>
      </c>
      <c r="CY123" s="8">
        <v>0</v>
      </c>
      <c r="DB123" s="8">
        <v>0</v>
      </c>
      <c r="DD123" s="8">
        <v>0</v>
      </c>
      <c r="DF123" s="8">
        <v>0</v>
      </c>
      <c r="DI123" s="8">
        <v>0</v>
      </c>
      <c r="DL123" s="8">
        <v>3000</v>
      </c>
      <c r="DP123" s="8">
        <v>0</v>
      </c>
      <c r="DR123" s="8">
        <v>0</v>
      </c>
      <c r="DU123" s="8">
        <v>0</v>
      </c>
      <c r="DW123" s="8">
        <v>0</v>
      </c>
      <c r="DX123" s="8">
        <v>0</v>
      </c>
      <c r="DZ123" s="8">
        <v>0</v>
      </c>
      <c r="ED123" s="8">
        <v>0</v>
      </c>
      <c r="EE123" s="8">
        <v>0</v>
      </c>
      <c r="EG123" s="8">
        <v>80</v>
      </c>
      <c r="EI123" s="8">
        <v>0</v>
      </c>
      <c r="EL123" s="8">
        <v>20</v>
      </c>
      <c r="EV123" s="8">
        <v>0</v>
      </c>
      <c r="EX123" s="8">
        <v>500</v>
      </c>
      <c r="EY123" s="8">
        <v>0</v>
      </c>
      <c r="EZ123" s="8">
        <v>0</v>
      </c>
      <c r="FQ123" s="8">
        <v>0</v>
      </c>
      <c r="FR123" s="8">
        <v>0</v>
      </c>
      <c r="FT123" s="8">
        <v>0</v>
      </c>
      <c r="FU123" s="8">
        <v>0</v>
      </c>
      <c r="GG123" s="8">
        <v>0</v>
      </c>
      <c r="GH123" s="8">
        <v>0</v>
      </c>
      <c r="GM123" s="8">
        <v>0</v>
      </c>
      <c r="GQ123" s="8">
        <v>480</v>
      </c>
      <c r="GR123" s="8">
        <v>0</v>
      </c>
      <c r="GS123" s="8">
        <v>2280</v>
      </c>
      <c r="GT123" s="8">
        <v>820</v>
      </c>
      <c r="GV123" s="8">
        <v>169000</v>
      </c>
      <c r="JB123" s="8">
        <v>3000</v>
      </c>
    </row>
    <row r="124" spans="1:262" s="8" customFormat="1" ht="30">
      <c r="A124" s="10" t="s">
        <v>681</v>
      </c>
      <c r="B124" s="10">
        <v>1960</v>
      </c>
      <c r="C124" s="29" t="s">
        <v>682</v>
      </c>
      <c r="D124" s="10" t="s">
        <v>356</v>
      </c>
      <c r="E124" s="12">
        <v>8</v>
      </c>
      <c r="F124" s="13" t="s">
        <v>683</v>
      </c>
      <c r="I124" s="8" t="s">
        <v>753</v>
      </c>
      <c r="K124" s="8" t="s">
        <v>78</v>
      </c>
      <c r="P124" s="8">
        <v>1.5</v>
      </c>
      <c r="R124" s="8" t="s">
        <v>686</v>
      </c>
      <c r="T124" s="8" t="s">
        <v>360</v>
      </c>
      <c r="BA124" s="8">
        <v>22500</v>
      </c>
      <c r="BC124" s="8">
        <v>20</v>
      </c>
      <c r="BG124" s="8">
        <v>71000</v>
      </c>
      <c r="BJ124" s="8">
        <v>20</v>
      </c>
      <c r="BL124" s="8">
        <v>0</v>
      </c>
      <c r="BP124" s="8">
        <v>0</v>
      </c>
      <c r="BQ124" s="8">
        <v>0</v>
      </c>
      <c r="BR124" s="8">
        <v>0</v>
      </c>
      <c r="BS124" s="8">
        <v>0</v>
      </c>
      <c r="BT124" s="8">
        <v>0</v>
      </c>
      <c r="CF124" s="8">
        <v>0</v>
      </c>
      <c r="CH124" s="8">
        <v>0</v>
      </c>
      <c r="CI124" s="8">
        <v>0</v>
      </c>
      <c r="CK124" s="8">
        <v>0</v>
      </c>
      <c r="CQ124" s="8">
        <v>201000</v>
      </c>
      <c r="CW124" s="8">
        <v>20</v>
      </c>
      <c r="CY124" s="8">
        <v>0</v>
      </c>
      <c r="DB124" s="8">
        <v>0</v>
      </c>
      <c r="DD124" s="8">
        <v>2500</v>
      </c>
      <c r="DF124" s="8">
        <v>0</v>
      </c>
      <c r="DI124" s="8">
        <v>0</v>
      </c>
      <c r="DL124" s="8">
        <v>0</v>
      </c>
      <c r="DP124" s="8">
        <v>300</v>
      </c>
      <c r="DR124" s="8">
        <v>4500</v>
      </c>
      <c r="DU124" s="8">
        <v>0</v>
      </c>
      <c r="DW124" s="8">
        <v>1000</v>
      </c>
      <c r="DX124" s="8">
        <v>0</v>
      </c>
      <c r="DZ124" s="8">
        <v>0</v>
      </c>
      <c r="ED124" s="8">
        <v>0</v>
      </c>
      <c r="EE124" s="8">
        <v>0</v>
      </c>
      <c r="EG124" s="8">
        <v>80</v>
      </c>
      <c r="EI124" s="8">
        <v>0</v>
      </c>
      <c r="EL124" s="8">
        <v>14500</v>
      </c>
      <c r="EV124" s="8">
        <v>1500</v>
      </c>
      <c r="EX124" s="8">
        <v>0</v>
      </c>
      <c r="EY124" s="8">
        <v>0</v>
      </c>
      <c r="EZ124" s="8">
        <v>100</v>
      </c>
      <c r="FQ124" s="8">
        <v>0</v>
      </c>
      <c r="FR124" s="8">
        <v>0</v>
      </c>
      <c r="FT124" s="8">
        <v>0</v>
      </c>
      <c r="FU124" s="8">
        <v>0</v>
      </c>
      <c r="GG124" s="8">
        <v>20</v>
      </c>
      <c r="GH124" s="8">
        <v>0</v>
      </c>
      <c r="GM124" s="8">
        <v>140</v>
      </c>
      <c r="GQ124" s="8">
        <v>0</v>
      </c>
      <c r="GR124" s="8">
        <v>0</v>
      </c>
      <c r="GS124" s="8">
        <v>2220</v>
      </c>
      <c r="GT124" s="8">
        <v>260</v>
      </c>
      <c r="GV124" s="8">
        <v>35000</v>
      </c>
      <c r="JB124" s="8">
        <v>176000</v>
      </c>
    </row>
    <row r="125" spans="1:262" s="8" customFormat="1" ht="30">
      <c r="A125" s="10" t="s">
        <v>681</v>
      </c>
      <c r="B125" s="10">
        <v>1960</v>
      </c>
      <c r="C125" s="29" t="s">
        <v>682</v>
      </c>
      <c r="D125" s="10" t="s">
        <v>356</v>
      </c>
      <c r="E125" s="12">
        <v>8</v>
      </c>
      <c r="F125" s="13" t="s">
        <v>683</v>
      </c>
      <c r="I125" s="8" t="s">
        <v>751</v>
      </c>
      <c r="K125" s="8" t="s">
        <v>78</v>
      </c>
      <c r="P125" s="8">
        <v>1.5</v>
      </c>
      <c r="R125" s="8" t="s">
        <v>686</v>
      </c>
      <c r="T125" s="8" t="s">
        <v>360</v>
      </c>
      <c r="BA125" s="8">
        <v>407000</v>
      </c>
      <c r="BC125" s="8">
        <v>0</v>
      </c>
      <c r="BG125" s="8">
        <v>39500</v>
      </c>
      <c r="BJ125" s="8">
        <v>0</v>
      </c>
      <c r="BL125" s="8">
        <v>0</v>
      </c>
      <c r="BP125" s="8">
        <v>0</v>
      </c>
      <c r="BQ125" s="8">
        <v>0</v>
      </c>
      <c r="BR125" s="8">
        <v>0</v>
      </c>
      <c r="BS125" s="8">
        <v>0</v>
      </c>
      <c r="BT125" s="8">
        <v>0</v>
      </c>
      <c r="CF125" s="8">
        <v>0</v>
      </c>
      <c r="CH125" s="8">
        <v>0</v>
      </c>
      <c r="CI125" s="8">
        <v>0</v>
      </c>
      <c r="CK125" s="8">
        <v>0</v>
      </c>
      <c r="CQ125" s="8">
        <v>5500</v>
      </c>
      <c r="CW125" s="8">
        <v>80</v>
      </c>
      <c r="CY125" s="8">
        <v>40</v>
      </c>
      <c r="DB125" s="8">
        <v>40</v>
      </c>
      <c r="DD125" s="8">
        <v>0</v>
      </c>
      <c r="DF125" s="8">
        <v>5000</v>
      </c>
      <c r="DI125" s="8">
        <v>0</v>
      </c>
      <c r="DL125" s="8">
        <v>4000</v>
      </c>
      <c r="DP125" s="8">
        <v>3500</v>
      </c>
      <c r="DR125" s="8">
        <v>10000</v>
      </c>
      <c r="DU125" s="8">
        <v>200</v>
      </c>
      <c r="DW125" s="8">
        <v>13000</v>
      </c>
      <c r="DX125" s="8">
        <v>0</v>
      </c>
      <c r="DZ125" s="8">
        <v>0</v>
      </c>
      <c r="ED125" s="8">
        <v>0</v>
      </c>
      <c r="EE125" s="8">
        <v>0</v>
      </c>
      <c r="EG125" s="8">
        <v>0</v>
      </c>
      <c r="EI125" s="8">
        <v>0</v>
      </c>
      <c r="EL125" s="8">
        <v>600</v>
      </c>
      <c r="EV125" s="8">
        <v>0</v>
      </c>
      <c r="EX125" s="8">
        <v>0</v>
      </c>
      <c r="EY125" s="8">
        <v>0</v>
      </c>
      <c r="EZ125" s="8">
        <v>0</v>
      </c>
      <c r="FQ125" s="8">
        <v>0</v>
      </c>
      <c r="FR125" s="8">
        <v>0</v>
      </c>
      <c r="FT125" s="8">
        <v>0</v>
      </c>
      <c r="FU125" s="8">
        <v>0</v>
      </c>
      <c r="GG125" s="8">
        <v>80</v>
      </c>
      <c r="GH125" s="8">
        <v>0</v>
      </c>
      <c r="GM125" s="8">
        <v>880</v>
      </c>
      <c r="GQ125" s="8">
        <v>0</v>
      </c>
      <c r="GR125" s="8">
        <v>0</v>
      </c>
      <c r="GS125" s="8">
        <v>1840</v>
      </c>
      <c r="GT125" s="8">
        <v>160</v>
      </c>
      <c r="GV125" s="8">
        <v>2500</v>
      </c>
      <c r="JB125" s="8">
        <v>0</v>
      </c>
    </row>
    <row r="126" spans="1:262" s="8" customFormat="1" ht="30">
      <c r="A126" s="10" t="s">
        <v>681</v>
      </c>
      <c r="B126" s="10">
        <v>1960</v>
      </c>
      <c r="C126" s="29" t="s">
        <v>682</v>
      </c>
      <c r="D126" s="10" t="s">
        <v>356</v>
      </c>
      <c r="E126" s="12">
        <v>8</v>
      </c>
      <c r="F126" s="13" t="s">
        <v>683</v>
      </c>
      <c r="I126" s="8" t="s">
        <v>754</v>
      </c>
      <c r="K126" s="8" t="s">
        <v>78</v>
      </c>
      <c r="P126" s="8">
        <v>1.5</v>
      </c>
      <c r="R126" s="8" t="s">
        <v>686</v>
      </c>
      <c r="T126" s="8" t="s">
        <v>360</v>
      </c>
      <c r="BA126" s="8">
        <v>75500</v>
      </c>
      <c r="BC126" s="8">
        <v>0</v>
      </c>
      <c r="BG126" s="8">
        <v>12240</v>
      </c>
      <c r="BJ126" s="8">
        <v>0</v>
      </c>
      <c r="BL126" s="8">
        <v>0</v>
      </c>
      <c r="BP126" s="8">
        <v>29000</v>
      </c>
      <c r="BQ126" s="8">
        <v>1000</v>
      </c>
      <c r="BR126" s="8">
        <v>0</v>
      </c>
      <c r="BS126" s="8">
        <v>144000</v>
      </c>
      <c r="BT126" s="8">
        <v>12000</v>
      </c>
      <c r="CF126" s="8">
        <v>7000</v>
      </c>
      <c r="CH126" s="8">
        <v>7500</v>
      </c>
      <c r="CI126" s="8">
        <v>0</v>
      </c>
      <c r="CK126" s="8">
        <v>2000</v>
      </c>
      <c r="CQ126" s="8">
        <v>500</v>
      </c>
      <c r="CW126" s="8">
        <v>0</v>
      </c>
      <c r="CY126" s="8">
        <v>18500</v>
      </c>
      <c r="DB126" s="8">
        <v>0</v>
      </c>
      <c r="DD126" s="8">
        <v>0</v>
      </c>
      <c r="DF126" s="8">
        <v>6000</v>
      </c>
      <c r="DI126" s="8">
        <v>540</v>
      </c>
      <c r="DL126" s="8">
        <v>5000</v>
      </c>
      <c r="DP126" s="8">
        <v>5500</v>
      </c>
      <c r="DR126" s="8">
        <v>40</v>
      </c>
      <c r="DU126" s="8">
        <v>0</v>
      </c>
      <c r="DW126" s="8">
        <v>0</v>
      </c>
      <c r="DX126" s="8">
        <v>0</v>
      </c>
      <c r="DZ126" s="8">
        <v>420</v>
      </c>
      <c r="ED126" s="8">
        <v>40</v>
      </c>
      <c r="EE126" s="8">
        <v>120</v>
      </c>
      <c r="EG126" s="8">
        <v>80</v>
      </c>
      <c r="EI126" s="8">
        <v>240</v>
      </c>
      <c r="EL126" s="8">
        <v>420</v>
      </c>
      <c r="EV126" s="8">
        <v>100000</v>
      </c>
      <c r="EX126" s="8">
        <v>11000</v>
      </c>
      <c r="EY126" s="8">
        <v>20</v>
      </c>
      <c r="EZ126" s="8">
        <v>22500</v>
      </c>
      <c r="FQ126" s="8">
        <v>360</v>
      </c>
      <c r="FR126" s="8">
        <v>0</v>
      </c>
      <c r="FT126" s="8">
        <v>26500</v>
      </c>
      <c r="FU126" s="8">
        <v>5500</v>
      </c>
      <c r="GG126" s="8">
        <v>22000</v>
      </c>
      <c r="GH126" s="8">
        <v>860</v>
      </c>
      <c r="GM126" s="8">
        <v>40</v>
      </c>
      <c r="GQ126" s="8">
        <v>0</v>
      </c>
      <c r="GR126" s="8">
        <v>20</v>
      </c>
      <c r="GS126" s="8">
        <v>540</v>
      </c>
      <c r="GT126" s="8">
        <v>2040</v>
      </c>
      <c r="GV126" s="8">
        <v>5000</v>
      </c>
      <c r="JB126" s="8">
        <v>977000</v>
      </c>
    </row>
    <row r="127" spans="1:262" s="8" customFormat="1" ht="30">
      <c r="A127" s="10" t="s">
        <v>681</v>
      </c>
      <c r="B127" s="10">
        <v>1960</v>
      </c>
      <c r="C127" s="29" t="s">
        <v>682</v>
      </c>
      <c r="D127" s="10" t="s">
        <v>356</v>
      </c>
      <c r="E127" s="12">
        <v>8</v>
      </c>
      <c r="F127" s="13" t="s">
        <v>683</v>
      </c>
      <c r="I127" s="8" t="s">
        <v>755</v>
      </c>
      <c r="K127" s="8" t="s">
        <v>78</v>
      </c>
      <c r="P127" s="8">
        <v>1.5</v>
      </c>
      <c r="R127" s="8" t="s">
        <v>686</v>
      </c>
      <c r="T127" s="8" t="s">
        <v>360</v>
      </c>
      <c r="BA127" s="8">
        <v>316000</v>
      </c>
      <c r="BC127" s="8">
        <v>1500</v>
      </c>
      <c r="BG127" s="8">
        <v>0</v>
      </c>
      <c r="BJ127" s="8">
        <v>2000</v>
      </c>
      <c r="BL127" s="8">
        <v>14000</v>
      </c>
      <c r="BP127" s="8">
        <v>82000</v>
      </c>
      <c r="BQ127" s="8">
        <v>0</v>
      </c>
      <c r="BR127" s="8">
        <v>3500</v>
      </c>
      <c r="BS127" s="8">
        <v>123000</v>
      </c>
      <c r="BT127" s="8">
        <v>0</v>
      </c>
      <c r="CF127" s="8">
        <v>0</v>
      </c>
      <c r="CH127" s="8">
        <v>5500</v>
      </c>
      <c r="CI127" s="8">
        <v>80</v>
      </c>
      <c r="CK127" s="8">
        <v>280</v>
      </c>
      <c r="CQ127" s="8">
        <v>0</v>
      </c>
      <c r="CW127" s="8">
        <v>0</v>
      </c>
      <c r="CY127" s="8">
        <v>3520</v>
      </c>
      <c r="DB127" s="8">
        <v>100</v>
      </c>
      <c r="DD127" s="8">
        <v>0</v>
      </c>
      <c r="DI127" s="8">
        <v>0</v>
      </c>
      <c r="DL127" s="8">
        <v>500</v>
      </c>
      <c r="DP127" s="8">
        <v>1840</v>
      </c>
      <c r="DR127" s="8">
        <v>0</v>
      </c>
      <c r="DU127" s="8">
        <v>0</v>
      </c>
      <c r="DW127" s="8">
        <v>0</v>
      </c>
      <c r="DX127" s="8">
        <v>100</v>
      </c>
      <c r="DZ127" s="8">
        <v>0</v>
      </c>
      <c r="ED127" s="8">
        <v>60</v>
      </c>
      <c r="EE127" s="8">
        <v>200</v>
      </c>
      <c r="EG127" s="8">
        <v>20</v>
      </c>
      <c r="EI127" s="8">
        <v>0</v>
      </c>
      <c r="EL127" s="8">
        <v>3800</v>
      </c>
      <c r="EV127" s="8">
        <v>0</v>
      </c>
      <c r="EX127" s="8">
        <v>8000</v>
      </c>
      <c r="EY127" s="8">
        <v>500</v>
      </c>
      <c r="EZ127" s="8">
        <v>26000</v>
      </c>
      <c r="FQ127" s="8">
        <v>25000</v>
      </c>
      <c r="FR127" s="8">
        <v>1000</v>
      </c>
      <c r="FT127" s="8">
        <v>4000</v>
      </c>
      <c r="FU127" s="8">
        <v>0</v>
      </c>
      <c r="GG127" s="8">
        <v>14520</v>
      </c>
      <c r="GH127" s="8">
        <v>80</v>
      </c>
      <c r="GM127" s="8">
        <v>0</v>
      </c>
      <c r="GQ127" s="8">
        <v>0</v>
      </c>
      <c r="GR127" s="8">
        <v>0</v>
      </c>
      <c r="GS127" s="8">
        <v>260</v>
      </c>
      <c r="GT127" s="8">
        <v>840</v>
      </c>
      <c r="GV127" s="8">
        <v>0</v>
      </c>
      <c r="JB127" s="8">
        <v>54000</v>
      </c>
    </row>
    <row r="128" spans="1:262" s="8" customFormat="1" ht="30">
      <c r="A128" s="10" t="s">
        <v>681</v>
      </c>
      <c r="B128" s="10">
        <v>1960</v>
      </c>
      <c r="C128" s="29" t="s">
        <v>682</v>
      </c>
      <c r="D128" s="10" t="s">
        <v>356</v>
      </c>
      <c r="E128" s="12">
        <v>8</v>
      </c>
      <c r="F128" s="13" t="s">
        <v>683</v>
      </c>
      <c r="I128" s="8" t="s">
        <v>771</v>
      </c>
      <c r="K128" s="8" t="s">
        <v>78</v>
      </c>
      <c r="P128" s="8">
        <v>1.5</v>
      </c>
      <c r="R128" s="8" t="s">
        <v>686</v>
      </c>
      <c r="T128" s="8" t="s">
        <v>360</v>
      </c>
      <c r="BA128" s="8">
        <v>184000</v>
      </c>
      <c r="BC128" s="8">
        <v>500</v>
      </c>
      <c r="BJ128" s="8">
        <v>0</v>
      </c>
      <c r="BN128" s="8">
        <v>0</v>
      </c>
      <c r="BO128" s="8">
        <v>0</v>
      </c>
      <c r="BP128" s="8">
        <v>0</v>
      </c>
      <c r="BR128" s="8">
        <v>0</v>
      </c>
      <c r="BS128" s="8">
        <v>0</v>
      </c>
      <c r="CI128" s="8">
        <v>180</v>
      </c>
      <c r="CJ128" s="8">
        <v>0</v>
      </c>
      <c r="CK128" s="8">
        <v>153000</v>
      </c>
      <c r="CQ128" s="8">
        <v>5000</v>
      </c>
      <c r="CX128" s="8">
        <v>0</v>
      </c>
      <c r="CY128" s="8">
        <v>480</v>
      </c>
      <c r="CZ128" s="8">
        <v>100</v>
      </c>
      <c r="DD128" s="8">
        <v>0</v>
      </c>
      <c r="DF128" s="8">
        <v>0</v>
      </c>
      <c r="DI128" s="8">
        <v>0</v>
      </c>
      <c r="DL128" s="8">
        <v>2000</v>
      </c>
      <c r="DP128" s="8">
        <v>720</v>
      </c>
      <c r="DR128" s="8">
        <v>3000</v>
      </c>
      <c r="DU128" s="8">
        <v>0</v>
      </c>
      <c r="DV128" s="8">
        <v>120</v>
      </c>
      <c r="DX128" s="8">
        <v>0</v>
      </c>
      <c r="DZ128" s="8">
        <v>0</v>
      </c>
      <c r="EB128" s="8">
        <v>0</v>
      </c>
      <c r="EC128" s="8">
        <v>0</v>
      </c>
      <c r="EE128" s="8">
        <v>0</v>
      </c>
      <c r="EF128" s="8">
        <v>0</v>
      </c>
      <c r="EG128" s="8">
        <v>120</v>
      </c>
      <c r="EH128" s="8">
        <v>3920</v>
      </c>
      <c r="EL128" s="8">
        <v>0</v>
      </c>
      <c r="EN128" s="8">
        <v>0</v>
      </c>
      <c r="EP128" s="8">
        <v>0</v>
      </c>
      <c r="EQ128" s="8">
        <v>0</v>
      </c>
      <c r="EX128" s="8">
        <v>0</v>
      </c>
      <c r="EZ128" s="8">
        <v>0</v>
      </c>
      <c r="FC128" s="8">
        <v>0</v>
      </c>
      <c r="FD128" s="8">
        <v>0</v>
      </c>
      <c r="FQ128" s="8">
        <v>0</v>
      </c>
      <c r="FR128" s="8">
        <v>0</v>
      </c>
      <c r="GG128" s="8">
        <v>2780</v>
      </c>
      <c r="GH128" s="8">
        <v>600</v>
      </c>
      <c r="GJ128" s="8">
        <v>40</v>
      </c>
      <c r="GK128" s="8">
        <v>20</v>
      </c>
      <c r="GM128" s="8">
        <v>20</v>
      </c>
      <c r="GS128" s="8">
        <v>180</v>
      </c>
      <c r="GT128" s="8">
        <v>8600</v>
      </c>
      <c r="GU128" s="8">
        <v>1080</v>
      </c>
      <c r="GV128" s="8">
        <v>1000</v>
      </c>
      <c r="HA128" s="8">
        <v>0</v>
      </c>
      <c r="HG128" s="8">
        <v>0</v>
      </c>
      <c r="JB128" s="8">
        <v>63000</v>
      </c>
    </row>
    <row r="129" spans="1:262" s="8" customFormat="1" ht="30">
      <c r="A129" s="10" t="s">
        <v>681</v>
      </c>
      <c r="B129" s="10">
        <v>1960</v>
      </c>
      <c r="C129" s="29" t="s">
        <v>682</v>
      </c>
      <c r="D129" s="10" t="s">
        <v>356</v>
      </c>
      <c r="E129" s="12">
        <v>8</v>
      </c>
      <c r="F129" s="13" t="s">
        <v>683</v>
      </c>
      <c r="I129" s="8" t="s">
        <v>772</v>
      </c>
      <c r="K129" s="8" t="s">
        <v>78</v>
      </c>
      <c r="P129" s="8">
        <v>1.5</v>
      </c>
      <c r="R129" s="8" t="s">
        <v>686</v>
      </c>
      <c r="T129" s="8" t="s">
        <v>360</v>
      </c>
      <c r="BA129" s="8">
        <v>121000</v>
      </c>
      <c r="BC129" s="8">
        <v>0</v>
      </c>
      <c r="BJ129" s="8">
        <v>30000</v>
      </c>
      <c r="BN129" s="8">
        <v>27000</v>
      </c>
      <c r="BO129" s="8">
        <v>2500</v>
      </c>
      <c r="BP129" s="8">
        <v>160</v>
      </c>
      <c r="BR129" s="8">
        <v>20</v>
      </c>
      <c r="BS129" s="8">
        <v>500</v>
      </c>
      <c r="CI129" s="8">
        <v>40</v>
      </c>
      <c r="CJ129" s="8">
        <v>0</v>
      </c>
      <c r="CK129" s="8">
        <v>0</v>
      </c>
      <c r="CQ129" s="8">
        <v>0</v>
      </c>
      <c r="CX129" s="8">
        <v>0</v>
      </c>
      <c r="CY129" s="8">
        <v>340</v>
      </c>
      <c r="CZ129" s="8">
        <v>40</v>
      </c>
      <c r="DD129" s="8">
        <v>0</v>
      </c>
      <c r="DF129" s="8">
        <v>0</v>
      </c>
      <c r="DI129" s="8">
        <v>0</v>
      </c>
      <c r="DL129" s="8">
        <v>1000</v>
      </c>
      <c r="DP129" s="8">
        <v>40</v>
      </c>
      <c r="DR129" s="8">
        <v>0</v>
      </c>
      <c r="DU129" s="8">
        <v>0</v>
      </c>
      <c r="DV129" s="8">
        <v>20</v>
      </c>
      <c r="DX129" s="8">
        <v>80</v>
      </c>
      <c r="DZ129" s="8">
        <v>0</v>
      </c>
      <c r="EB129" s="8">
        <v>0</v>
      </c>
      <c r="EC129" s="8">
        <v>0</v>
      </c>
      <c r="EE129" s="8">
        <v>220</v>
      </c>
      <c r="EF129" s="8">
        <v>0</v>
      </c>
      <c r="EG129" s="8">
        <v>60</v>
      </c>
      <c r="EH129" s="8">
        <v>220</v>
      </c>
      <c r="EL129" s="8">
        <v>620</v>
      </c>
      <c r="EN129" s="8">
        <v>0</v>
      </c>
      <c r="EP129" s="8">
        <v>0</v>
      </c>
      <c r="EQ129" s="8">
        <v>0</v>
      </c>
      <c r="EX129" s="8">
        <v>3000</v>
      </c>
      <c r="EZ129" s="8">
        <v>2000</v>
      </c>
      <c r="FC129" s="8">
        <v>0</v>
      </c>
      <c r="FD129" s="8">
        <v>0</v>
      </c>
      <c r="FQ129" s="8">
        <v>18000</v>
      </c>
      <c r="FR129" s="8">
        <v>1000</v>
      </c>
      <c r="GG129" s="8">
        <v>3200</v>
      </c>
      <c r="GH129" s="8">
        <v>40</v>
      </c>
      <c r="GJ129" s="8">
        <v>40</v>
      </c>
      <c r="GK129" s="8">
        <v>0</v>
      </c>
      <c r="GM129" s="8">
        <v>40</v>
      </c>
      <c r="GS129" s="8">
        <v>160</v>
      </c>
      <c r="GT129" s="8">
        <v>1300</v>
      </c>
      <c r="GU129" s="8">
        <v>1140</v>
      </c>
      <c r="GV129" s="8">
        <v>0</v>
      </c>
      <c r="HA129" s="8">
        <v>0</v>
      </c>
      <c r="HG129" s="8">
        <v>0</v>
      </c>
      <c r="JB129" s="8">
        <v>5000</v>
      </c>
    </row>
    <row r="130" spans="1:262" s="8" customFormat="1" ht="30">
      <c r="A130" s="10" t="s">
        <v>681</v>
      </c>
      <c r="B130" s="10">
        <v>1960</v>
      </c>
      <c r="C130" s="29" t="s">
        <v>682</v>
      </c>
      <c r="D130" s="10" t="s">
        <v>356</v>
      </c>
      <c r="E130" s="12">
        <v>8</v>
      </c>
      <c r="F130" s="13" t="s">
        <v>683</v>
      </c>
      <c r="I130" s="8" t="s">
        <v>773</v>
      </c>
      <c r="K130" s="8" t="s">
        <v>78</v>
      </c>
      <c r="P130" s="8">
        <v>1.5</v>
      </c>
      <c r="R130" s="8" t="s">
        <v>686</v>
      </c>
      <c r="T130" s="8" t="s">
        <v>360</v>
      </c>
      <c r="BA130" s="8">
        <v>732000</v>
      </c>
      <c r="BC130" s="8">
        <v>500</v>
      </c>
      <c r="BJ130" s="8">
        <v>2210000</v>
      </c>
      <c r="BN130" s="8">
        <v>0</v>
      </c>
      <c r="BO130" s="8">
        <v>0</v>
      </c>
      <c r="BP130" s="8">
        <v>0</v>
      </c>
      <c r="BR130" s="8">
        <v>0</v>
      </c>
      <c r="BS130" s="8">
        <v>0</v>
      </c>
      <c r="CI130" s="8">
        <v>80</v>
      </c>
      <c r="CJ130" s="8">
        <v>670000</v>
      </c>
      <c r="CK130" s="8">
        <v>10000</v>
      </c>
      <c r="CQ130" s="8">
        <v>5000</v>
      </c>
      <c r="CX130" s="8">
        <v>0</v>
      </c>
      <c r="CY130" s="8">
        <v>800</v>
      </c>
      <c r="CZ130" s="8">
        <v>120</v>
      </c>
      <c r="DD130" s="8">
        <v>0</v>
      </c>
      <c r="DF130" s="8">
        <v>0</v>
      </c>
      <c r="DI130" s="8">
        <v>0</v>
      </c>
      <c r="DL130" s="8">
        <v>4000</v>
      </c>
      <c r="DP130" s="8">
        <v>200</v>
      </c>
      <c r="DR130" s="8">
        <v>8000</v>
      </c>
      <c r="DU130" s="8">
        <v>160</v>
      </c>
      <c r="DV130" s="8">
        <v>560</v>
      </c>
      <c r="DX130" s="8">
        <v>40</v>
      </c>
      <c r="DZ130" s="8">
        <v>0</v>
      </c>
      <c r="EB130" s="8">
        <v>0</v>
      </c>
      <c r="EC130" s="8">
        <v>0</v>
      </c>
      <c r="EE130" s="8">
        <v>1480</v>
      </c>
      <c r="EF130" s="8">
        <v>520</v>
      </c>
      <c r="EG130" s="8">
        <v>120</v>
      </c>
      <c r="EH130" s="8">
        <v>1120</v>
      </c>
      <c r="EL130" s="8">
        <v>0</v>
      </c>
      <c r="EN130" s="8">
        <v>0</v>
      </c>
      <c r="EP130" s="8">
        <v>0</v>
      </c>
      <c r="EQ130" s="8">
        <v>480</v>
      </c>
      <c r="EX130" s="8">
        <v>0</v>
      </c>
      <c r="EZ130" s="8">
        <v>5000</v>
      </c>
      <c r="FC130" s="8">
        <v>0</v>
      </c>
      <c r="FD130" s="8">
        <v>0</v>
      </c>
      <c r="FQ130" s="8">
        <v>0</v>
      </c>
      <c r="FR130" s="8">
        <v>0</v>
      </c>
      <c r="GG130" s="8">
        <v>0</v>
      </c>
      <c r="GH130" s="8">
        <v>160</v>
      </c>
      <c r="GJ130" s="8">
        <v>80</v>
      </c>
      <c r="GK130" s="8">
        <v>0</v>
      </c>
      <c r="GM130" s="8">
        <v>80</v>
      </c>
      <c r="GS130" s="8">
        <v>320</v>
      </c>
      <c r="GT130" s="8">
        <v>12160</v>
      </c>
      <c r="GU130" s="8">
        <v>2480</v>
      </c>
      <c r="GV130" s="8">
        <v>1500</v>
      </c>
      <c r="HA130" s="8">
        <v>40</v>
      </c>
      <c r="HG130" s="8">
        <v>0</v>
      </c>
      <c r="JB130" s="8">
        <v>274000</v>
      </c>
    </row>
    <row r="131" spans="1:262" s="8" customFormat="1" ht="30">
      <c r="A131" s="10" t="s">
        <v>681</v>
      </c>
      <c r="B131" s="10">
        <v>1960</v>
      </c>
      <c r="C131" s="29" t="s">
        <v>682</v>
      </c>
      <c r="D131" s="10" t="s">
        <v>356</v>
      </c>
      <c r="E131" s="12">
        <v>8</v>
      </c>
      <c r="F131" s="13" t="s">
        <v>683</v>
      </c>
      <c r="I131" s="8" t="s">
        <v>774</v>
      </c>
      <c r="K131" s="8" t="s">
        <v>78</v>
      </c>
      <c r="P131" s="8">
        <v>1.5</v>
      </c>
      <c r="R131" s="8" t="s">
        <v>686</v>
      </c>
      <c r="T131" s="8" t="s">
        <v>360</v>
      </c>
      <c r="BA131" s="8">
        <v>58500</v>
      </c>
      <c r="BC131" s="8">
        <v>0</v>
      </c>
      <c r="BJ131" s="8">
        <v>4583000</v>
      </c>
      <c r="BN131" s="8">
        <v>0</v>
      </c>
      <c r="BO131" s="8">
        <v>0</v>
      </c>
      <c r="BP131" s="8">
        <v>0</v>
      </c>
      <c r="BR131" s="8">
        <v>0</v>
      </c>
      <c r="BS131" s="8">
        <v>0</v>
      </c>
      <c r="CI131" s="8">
        <v>670</v>
      </c>
      <c r="CJ131" s="8">
        <v>67000</v>
      </c>
      <c r="CK131" s="8">
        <v>6000</v>
      </c>
      <c r="CQ131" s="8">
        <v>0</v>
      </c>
      <c r="CX131" s="8">
        <v>100</v>
      </c>
      <c r="CY131" s="8">
        <v>0</v>
      </c>
      <c r="CZ131" s="8">
        <v>0</v>
      </c>
      <c r="DD131" s="8">
        <v>9500</v>
      </c>
      <c r="DF131" s="8">
        <v>1200000</v>
      </c>
      <c r="DI131" s="8">
        <v>2540</v>
      </c>
      <c r="DL131" s="8">
        <v>6000</v>
      </c>
      <c r="DP131" s="8">
        <v>540</v>
      </c>
      <c r="DR131" s="8">
        <v>0</v>
      </c>
      <c r="DU131" s="8">
        <v>0</v>
      </c>
      <c r="DV131" s="8">
        <v>0</v>
      </c>
      <c r="DX131" s="8">
        <v>0</v>
      </c>
      <c r="DZ131" s="8">
        <v>20</v>
      </c>
      <c r="EB131" s="8">
        <v>340</v>
      </c>
      <c r="EC131" s="8">
        <v>2560</v>
      </c>
      <c r="EE131" s="8">
        <v>20</v>
      </c>
      <c r="EF131" s="8">
        <v>200</v>
      </c>
      <c r="EG131" s="8">
        <v>20</v>
      </c>
      <c r="EH131" s="8">
        <v>0</v>
      </c>
      <c r="EL131" s="8">
        <v>80</v>
      </c>
      <c r="EN131" s="8">
        <v>1660</v>
      </c>
      <c r="EP131" s="8">
        <v>7000</v>
      </c>
      <c r="EQ131" s="8">
        <v>0</v>
      </c>
      <c r="EX131" s="8">
        <v>40</v>
      </c>
      <c r="EZ131" s="8">
        <v>59000</v>
      </c>
      <c r="FC131" s="8">
        <v>63000</v>
      </c>
      <c r="FD131" s="8">
        <v>11000</v>
      </c>
      <c r="FQ131" s="8">
        <v>140</v>
      </c>
      <c r="FR131" s="8">
        <v>0</v>
      </c>
      <c r="GG131" s="8">
        <v>5540</v>
      </c>
      <c r="GH131" s="8">
        <v>0</v>
      </c>
      <c r="GJ131" s="8">
        <v>20</v>
      </c>
      <c r="GK131" s="8">
        <v>0</v>
      </c>
      <c r="GM131" s="8">
        <v>0</v>
      </c>
      <c r="GS131" s="8">
        <v>20</v>
      </c>
      <c r="GT131" s="8">
        <v>2340</v>
      </c>
      <c r="GU131" s="8">
        <v>220</v>
      </c>
      <c r="GV131" s="8">
        <v>25500</v>
      </c>
      <c r="HA131" s="8">
        <v>0</v>
      </c>
      <c r="HG131" s="8">
        <v>14000</v>
      </c>
      <c r="JB131" s="8">
        <v>262500</v>
      </c>
    </row>
    <row r="132" spans="1:262" s="8" customFormat="1" ht="30">
      <c r="A132" s="10" t="s">
        <v>681</v>
      </c>
      <c r="B132" s="10">
        <v>1960</v>
      </c>
      <c r="C132" s="29" t="s">
        <v>682</v>
      </c>
      <c r="D132" s="10" t="s">
        <v>356</v>
      </c>
      <c r="E132" s="12">
        <v>8</v>
      </c>
      <c r="F132" s="13" t="s">
        <v>683</v>
      </c>
      <c r="I132" s="8" t="s">
        <v>787</v>
      </c>
      <c r="K132" s="8" t="s">
        <v>78</v>
      </c>
      <c r="P132" s="8">
        <v>1.5</v>
      </c>
      <c r="R132" s="8" t="s">
        <v>686</v>
      </c>
      <c r="T132" s="8" t="s">
        <v>360</v>
      </c>
      <c r="BA132" s="8">
        <v>287000</v>
      </c>
      <c r="BB132" s="8">
        <v>0</v>
      </c>
      <c r="BC132" s="8">
        <v>8500</v>
      </c>
      <c r="BE132" s="8">
        <v>0</v>
      </c>
      <c r="BJ132" s="8">
        <v>0</v>
      </c>
      <c r="BK132" s="8">
        <v>0</v>
      </c>
      <c r="BM132" s="8">
        <v>0</v>
      </c>
      <c r="BP132" s="8">
        <v>300</v>
      </c>
      <c r="BU132" s="8">
        <v>0</v>
      </c>
      <c r="BV132" s="8">
        <v>1500</v>
      </c>
      <c r="BX132" s="8">
        <v>0</v>
      </c>
      <c r="BY132" s="8">
        <v>0</v>
      </c>
      <c r="BZ132" s="8">
        <v>0</v>
      </c>
      <c r="CA132" s="8">
        <v>1000</v>
      </c>
      <c r="CC132" s="8">
        <v>0</v>
      </c>
      <c r="CD132" s="8">
        <v>0</v>
      </c>
      <c r="CH132" s="8">
        <v>0</v>
      </c>
      <c r="CK132" s="8">
        <v>0</v>
      </c>
      <c r="CM132" s="8">
        <v>20</v>
      </c>
      <c r="CN132" s="8">
        <v>0</v>
      </c>
      <c r="CQ132" s="8">
        <v>0</v>
      </c>
      <c r="DI132" s="8">
        <v>140</v>
      </c>
      <c r="DL132" s="8">
        <v>1000</v>
      </c>
      <c r="DP132" s="8">
        <v>20</v>
      </c>
      <c r="DU132" s="8">
        <v>0</v>
      </c>
      <c r="EC132" s="8">
        <v>0</v>
      </c>
      <c r="ED132" s="8">
        <v>0</v>
      </c>
      <c r="EL132" s="8">
        <v>0</v>
      </c>
      <c r="EN132" s="8">
        <v>620</v>
      </c>
      <c r="EO132" s="8">
        <v>0</v>
      </c>
      <c r="EP132" s="8">
        <v>0</v>
      </c>
      <c r="ER132" s="8">
        <v>1860</v>
      </c>
      <c r="ES132" s="8">
        <v>0</v>
      </c>
      <c r="EX132" s="8">
        <v>0</v>
      </c>
      <c r="EY132" s="8">
        <v>160</v>
      </c>
      <c r="FC132" s="8">
        <v>80</v>
      </c>
      <c r="FD132" s="8">
        <v>0</v>
      </c>
      <c r="FG132" s="8">
        <v>0</v>
      </c>
      <c r="FH132" s="8">
        <v>0</v>
      </c>
      <c r="FM132" s="8">
        <v>1260</v>
      </c>
      <c r="FP132" s="8">
        <v>0</v>
      </c>
      <c r="FW132" s="8">
        <v>0</v>
      </c>
      <c r="GD132" s="8">
        <v>0</v>
      </c>
      <c r="GM132" s="8">
        <v>40</v>
      </c>
      <c r="HG132" s="8">
        <v>460</v>
      </c>
    </row>
    <row r="133" spans="1:262" s="8" customFormat="1" ht="30">
      <c r="A133" s="10" t="s">
        <v>681</v>
      </c>
      <c r="B133" s="10">
        <v>1960</v>
      </c>
      <c r="C133" s="29" t="s">
        <v>682</v>
      </c>
      <c r="D133" s="10" t="s">
        <v>356</v>
      </c>
      <c r="E133" s="12">
        <v>8</v>
      </c>
      <c r="F133" s="13" t="s">
        <v>683</v>
      </c>
      <c r="I133" s="8" t="s">
        <v>786</v>
      </c>
      <c r="K133" s="8" t="s">
        <v>78</v>
      </c>
      <c r="P133" s="8">
        <v>1.5</v>
      </c>
      <c r="R133" s="8" t="s">
        <v>686</v>
      </c>
      <c r="T133" s="8" t="s">
        <v>360</v>
      </c>
      <c r="BA133" s="8">
        <v>215000</v>
      </c>
      <c r="BB133" s="8">
        <v>1400</v>
      </c>
      <c r="BC133" s="8">
        <v>2500</v>
      </c>
      <c r="BE133" s="8">
        <v>82000</v>
      </c>
      <c r="BJ133" s="8">
        <v>3500</v>
      </c>
      <c r="BK133" s="8">
        <v>0</v>
      </c>
      <c r="BM133" s="8">
        <v>11500</v>
      </c>
      <c r="BP133" s="8">
        <v>0</v>
      </c>
      <c r="BU133" s="8">
        <v>0</v>
      </c>
      <c r="BV133" s="8">
        <v>12500</v>
      </c>
      <c r="BX133" s="8">
        <v>18000</v>
      </c>
      <c r="BY133" s="8">
        <v>0</v>
      </c>
      <c r="BZ133" s="8">
        <v>0</v>
      </c>
      <c r="CA133" s="8">
        <v>13500</v>
      </c>
      <c r="CC133" s="8">
        <v>4500</v>
      </c>
      <c r="CD133" s="8">
        <v>0</v>
      </c>
      <c r="CH133" s="8">
        <v>180</v>
      </c>
      <c r="CK133" s="8">
        <v>0</v>
      </c>
      <c r="CM133" s="8">
        <v>40</v>
      </c>
      <c r="CN133" s="8">
        <v>20</v>
      </c>
      <c r="CQ133" s="8">
        <v>0</v>
      </c>
      <c r="DI133" s="8">
        <v>40</v>
      </c>
      <c r="DL133" s="8">
        <v>5500</v>
      </c>
      <c r="DP133" s="8">
        <v>0</v>
      </c>
      <c r="DU133" s="8">
        <v>80</v>
      </c>
      <c r="EC133" s="8">
        <v>20</v>
      </c>
      <c r="ED133" s="8">
        <v>0</v>
      </c>
      <c r="EL133" s="8">
        <v>560</v>
      </c>
      <c r="EN133" s="8">
        <v>20500</v>
      </c>
      <c r="EO133" s="8">
        <v>0</v>
      </c>
      <c r="EP133" s="8">
        <v>0</v>
      </c>
      <c r="ER133" s="8">
        <v>133000</v>
      </c>
      <c r="ES133" s="8">
        <v>0</v>
      </c>
      <c r="EX133" s="8">
        <v>22000</v>
      </c>
      <c r="EY133" s="8">
        <v>0</v>
      </c>
      <c r="FC133" s="8">
        <v>0</v>
      </c>
      <c r="FD133" s="8">
        <v>0</v>
      </c>
      <c r="FG133" s="8">
        <v>0</v>
      </c>
      <c r="FH133" s="8">
        <v>0</v>
      </c>
      <c r="FM133" s="8">
        <v>32000</v>
      </c>
      <c r="FP133" s="8">
        <v>20</v>
      </c>
      <c r="FW133" s="8">
        <v>0</v>
      </c>
      <c r="GD133" s="8">
        <v>0</v>
      </c>
      <c r="GM133" s="8">
        <v>40</v>
      </c>
      <c r="HG133" s="8">
        <v>37000</v>
      </c>
    </row>
    <row r="134" spans="1:262" s="8" customFormat="1" ht="30">
      <c r="A134" s="10" t="s">
        <v>681</v>
      </c>
      <c r="B134" s="10">
        <v>1960</v>
      </c>
      <c r="C134" s="29" t="s">
        <v>682</v>
      </c>
      <c r="D134" s="10" t="s">
        <v>356</v>
      </c>
      <c r="E134" s="12">
        <v>8</v>
      </c>
      <c r="F134" s="13" t="s">
        <v>683</v>
      </c>
      <c r="I134" s="8" t="s">
        <v>788</v>
      </c>
      <c r="K134" s="8" t="s">
        <v>78</v>
      </c>
      <c r="P134" s="8">
        <v>1.5</v>
      </c>
      <c r="R134" s="8" t="s">
        <v>686</v>
      </c>
      <c r="T134" s="8" t="s">
        <v>360</v>
      </c>
      <c r="BA134" s="8">
        <v>668000</v>
      </c>
      <c r="BB134" s="8">
        <v>1400</v>
      </c>
      <c r="BC134" s="8">
        <v>37000</v>
      </c>
      <c r="BE134" s="8">
        <v>782000</v>
      </c>
      <c r="BJ134" s="8">
        <v>27000</v>
      </c>
      <c r="BK134" s="8">
        <v>3000</v>
      </c>
      <c r="BM134" s="8">
        <v>34000</v>
      </c>
      <c r="BP134" s="8">
        <v>0</v>
      </c>
      <c r="BU134" s="8">
        <v>0</v>
      </c>
      <c r="BV134" s="8">
        <v>45000</v>
      </c>
      <c r="BX134" s="8">
        <v>107000</v>
      </c>
      <c r="BY134" s="8">
        <v>0</v>
      </c>
      <c r="BZ134" s="8">
        <v>0</v>
      </c>
      <c r="CA134" s="8">
        <v>115000</v>
      </c>
      <c r="CC134" s="8">
        <v>10000</v>
      </c>
      <c r="CD134" s="8">
        <v>0</v>
      </c>
      <c r="CH134" s="8">
        <v>60</v>
      </c>
      <c r="CK134" s="8">
        <v>1000</v>
      </c>
      <c r="CM134" s="8">
        <v>480</v>
      </c>
      <c r="CN134" s="8">
        <v>0</v>
      </c>
      <c r="CQ134" s="8">
        <v>500</v>
      </c>
      <c r="DI134" s="8">
        <v>100</v>
      </c>
      <c r="DL134" s="8">
        <v>22000</v>
      </c>
      <c r="DP134" s="8">
        <v>20</v>
      </c>
      <c r="DU134" s="8">
        <v>0</v>
      </c>
      <c r="EC134" s="8">
        <v>40</v>
      </c>
      <c r="ED134" s="8">
        <v>40</v>
      </c>
      <c r="EL134" s="8">
        <v>40</v>
      </c>
      <c r="EN134" s="8">
        <v>173000</v>
      </c>
      <c r="EO134" s="8">
        <v>0</v>
      </c>
      <c r="EP134" s="8">
        <v>0</v>
      </c>
      <c r="ER134" s="8">
        <v>1308500</v>
      </c>
      <c r="ES134" s="8">
        <v>2000</v>
      </c>
      <c r="EX134" s="8">
        <v>172000</v>
      </c>
      <c r="EY134" s="8">
        <v>2560</v>
      </c>
      <c r="FC134" s="8">
        <v>220</v>
      </c>
      <c r="FD134" s="8">
        <v>3000</v>
      </c>
      <c r="FG134" s="8">
        <v>82000</v>
      </c>
      <c r="FH134" s="8">
        <v>0</v>
      </c>
      <c r="FM134" s="8">
        <v>69500</v>
      </c>
      <c r="FP134" s="8">
        <v>0</v>
      </c>
      <c r="FW134" s="8">
        <v>0</v>
      </c>
      <c r="GD134" s="8">
        <v>0</v>
      </c>
      <c r="GM134" s="8">
        <v>0</v>
      </c>
      <c r="HG134" s="8">
        <v>150000</v>
      </c>
    </row>
    <row r="135" spans="1:262" s="8" customFormat="1" ht="30">
      <c r="A135" s="10" t="s">
        <v>681</v>
      </c>
      <c r="B135" s="10">
        <v>1960</v>
      </c>
      <c r="C135" s="29" t="s">
        <v>682</v>
      </c>
      <c r="D135" s="10" t="s">
        <v>356</v>
      </c>
      <c r="E135" s="12">
        <v>8</v>
      </c>
      <c r="F135" s="13" t="s">
        <v>683</v>
      </c>
      <c r="I135" s="8" t="s">
        <v>789</v>
      </c>
      <c r="K135" s="8" t="s">
        <v>78</v>
      </c>
      <c r="P135" s="8">
        <v>1.5</v>
      </c>
      <c r="R135" s="8" t="s">
        <v>686</v>
      </c>
      <c r="T135" s="8" t="s">
        <v>360</v>
      </c>
      <c r="BA135" s="8">
        <v>104000</v>
      </c>
      <c r="BB135" s="8">
        <v>0</v>
      </c>
      <c r="BC135" s="8">
        <v>0</v>
      </c>
      <c r="BE135" s="8">
        <v>0</v>
      </c>
      <c r="BJ135" s="8">
        <v>62000</v>
      </c>
      <c r="BK135" s="8">
        <v>0</v>
      </c>
      <c r="BM135" s="8">
        <v>67000</v>
      </c>
      <c r="BP135" s="8">
        <v>2040</v>
      </c>
      <c r="BU135" s="8">
        <v>260</v>
      </c>
      <c r="BV135" s="8">
        <v>580</v>
      </c>
      <c r="BX135" s="8">
        <v>177000</v>
      </c>
      <c r="BY135" s="8">
        <v>4000</v>
      </c>
      <c r="BZ135" s="8">
        <v>4500</v>
      </c>
      <c r="CA135" s="8">
        <v>76000</v>
      </c>
      <c r="CC135" s="8">
        <v>500</v>
      </c>
      <c r="CD135" s="8">
        <v>1500</v>
      </c>
      <c r="CH135" s="8">
        <v>140</v>
      </c>
      <c r="CK135" s="8">
        <v>280</v>
      </c>
      <c r="CM135" s="8">
        <v>350</v>
      </c>
      <c r="CN135" s="8">
        <v>20</v>
      </c>
      <c r="CQ135" s="8">
        <v>1500</v>
      </c>
      <c r="DI135" s="8">
        <v>480</v>
      </c>
      <c r="DL135" s="8">
        <v>500</v>
      </c>
      <c r="DP135" s="8">
        <v>120</v>
      </c>
      <c r="DU135" s="8">
        <v>80</v>
      </c>
      <c r="EC135" s="8">
        <v>40</v>
      </c>
      <c r="ED135" s="8">
        <v>180</v>
      </c>
      <c r="EL135" s="8">
        <v>0</v>
      </c>
      <c r="EN135" s="8">
        <v>15040</v>
      </c>
      <c r="EO135" s="8">
        <v>80</v>
      </c>
      <c r="EP135" s="8">
        <v>120</v>
      </c>
      <c r="ER135" s="8">
        <v>173000</v>
      </c>
      <c r="ES135" s="8">
        <v>3500</v>
      </c>
      <c r="EX135" s="8">
        <v>57000</v>
      </c>
      <c r="EY135" s="8">
        <v>7320</v>
      </c>
      <c r="FC135" s="8">
        <v>0</v>
      </c>
      <c r="FD135" s="8">
        <v>0</v>
      </c>
      <c r="FG135" s="8">
        <v>27500</v>
      </c>
      <c r="FH135" s="8">
        <v>18000</v>
      </c>
      <c r="FM135" s="8">
        <v>260</v>
      </c>
      <c r="FP135" s="8">
        <v>120</v>
      </c>
      <c r="FW135" s="8">
        <v>260</v>
      </c>
      <c r="GD135" s="8">
        <v>25000</v>
      </c>
      <c r="GM135" s="8">
        <v>60</v>
      </c>
      <c r="HG135" s="8">
        <v>25000</v>
      </c>
    </row>
    <row r="136" spans="1:262" s="8" customFormat="1" ht="30">
      <c r="A136" s="10" t="s">
        <v>681</v>
      </c>
      <c r="B136" s="10">
        <v>1960</v>
      </c>
      <c r="C136" s="29" t="s">
        <v>682</v>
      </c>
      <c r="D136" s="10" t="s">
        <v>356</v>
      </c>
      <c r="E136" s="12">
        <v>8</v>
      </c>
      <c r="F136" s="13" t="s">
        <v>683</v>
      </c>
      <c r="I136" s="8" t="s">
        <v>798</v>
      </c>
      <c r="K136" s="8" t="s">
        <v>78</v>
      </c>
      <c r="P136" s="8">
        <v>1.5</v>
      </c>
      <c r="R136" s="8" t="s">
        <v>686</v>
      </c>
      <c r="T136" s="8" t="s">
        <v>360</v>
      </c>
      <c r="BA136" s="8">
        <v>200000</v>
      </c>
      <c r="BB136" s="8">
        <v>60</v>
      </c>
      <c r="BC136" s="8">
        <v>4000</v>
      </c>
      <c r="BF136" s="8">
        <v>80</v>
      </c>
      <c r="BJ136" s="8">
        <v>2500</v>
      </c>
      <c r="BP136" s="8">
        <v>1000</v>
      </c>
      <c r="BS136" s="8">
        <v>4500</v>
      </c>
      <c r="BU136" s="8">
        <v>380</v>
      </c>
      <c r="BV136" s="8">
        <v>80</v>
      </c>
      <c r="BX136" s="8">
        <v>162000</v>
      </c>
      <c r="BY136" s="8">
        <v>18000</v>
      </c>
      <c r="BZ136" s="8">
        <v>3000</v>
      </c>
      <c r="CA136" s="8">
        <v>11500</v>
      </c>
      <c r="CC136" s="8">
        <v>1500</v>
      </c>
      <c r="CE136" s="8">
        <v>500</v>
      </c>
      <c r="CH136" s="8">
        <v>0</v>
      </c>
      <c r="CM136" s="8">
        <v>100</v>
      </c>
      <c r="CN136" s="8">
        <v>20</v>
      </c>
      <c r="CQ136" s="8">
        <v>3000</v>
      </c>
      <c r="DC136" s="8">
        <v>60</v>
      </c>
      <c r="DI136" s="8">
        <v>340</v>
      </c>
      <c r="DL136" s="8">
        <v>0</v>
      </c>
      <c r="DM136" s="8">
        <v>0</v>
      </c>
      <c r="DT136" s="8">
        <v>0</v>
      </c>
      <c r="DU136" s="8">
        <v>400</v>
      </c>
      <c r="ED136" s="8">
        <v>200</v>
      </c>
      <c r="EN136" s="8">
        <v>1080</v>
      </c>
      <c r="EP136" s="8">
        <v>40</v>
      </c>
      <c r="ER136" s="8">
        <v>11620</v>
      </c>
      <c r="EX136" s="8">
        <v>7000</v>
      </c>
      <c r="EY136" s="8">
        <v>8500</v>
      </c>
      <c r="FC136" s="8">
        <v>2500</v>
      </c>
      <c r="FD136" s="8">
        <v>5500</v>
      </c>
      <c r="FJ136" s="8">
        <v>340</v>
      </c>
      <c r="FM136" s="8">
        <v>920</v>
      </c>
      <c r="FP136" s="8">
        <v>280</v>
      </c>
      <c r="FT136" s="8">
        <v>1500</v>
      </c>
      <c r="FW136" s="8">
        <v>20500</v>
      </c>
      <c r="GJ136" s="8">
        <v>0</v>
      </c>
      <c r="GM136" s="8">
        <v>520</v>
      </c>
      <c r="GS136" s="8">
        <v>0</v>
      </c>
      <c r="GV136" s="8">
        <v>1500</v>
      </c>
      <c r="HG136" s="8">
        <v>12000</v>
      </c>
    </row>
    <row r="137" spans="1:262" s="8" customFormat="1" ht="30">
      <c r="A137" s="10" t="s">
        <v>681</v>
      </c>
      <c r="B137" s="10">
        <v>1960</v>
      </c>
      <c r="C137" s="29" t="s">
        <v>682</v>
      </c>
      <c r="D137" s="10" t="s">
        <v>356</v>
      </c>
      <c r="E137" s="12">
        <v>8</v>
      </c>
      <c r="F137" s="13" t="s">
        <v>683</v>
      </c>
      <c r="I137" s="8" t="s">
        <v>799</v>
      </c>
      <c r="K137" s="8" t="s">
        <v>78</v>
      </c>
      <c r="P137" s="8">
        <v>1.5</v>
      </c>
      <c r="R137" s="8" t="s">
        <v>686</v>
      </c>
      <c r="T137" s="8" t="s">
        <v>360</v>
      </c>
      <c r="BA137" s="8">
        <v>343000</v>
      </c>
      <c r="BB137" s="8">
        <v>0</v>
      </c>
      <c r="BC137" s="8">
        <v>4000</v>
      </c>
      <c r="BF137" s="8">
        <v>0</v>
      </c>
      <c r="BJ137" s="8">
        <v>0</v>
      </c>
      <c r="BP137" s="8">
        <v>600</v>
      </c>
      <c r="BS137" s="8">
        <v>3000</v>
      </c>
      <c r="BU137" s="8">
        <v>1720</v>
      </c>
      <c r="BV137" s="8">
        <v>1640</v>
      </c>
      <c r="BX137" s="8">
        <v>149000</v>
      </c>
      <c r="BY137" s="8">
        <v>4000</v>
      </c>
      <c r="BZ137" s="8">
        <v>1500</v>
      </c>
      <c r="CA137" s="8">
        <v>17000</v>
      </c>
      <c r="CC137" s="8">
        <v>0</v>
      </c>
      <c r="CE137" s="8">
        <v>0</v>
      </c>
      <c r="CH137" s="8">
        <v>7000</v>
      </c>
      <c r="CM137" s="8">
        <v>20</v>
      </c>
      <c r="CN137" s="8">
        <v>0</v>
      </c>
      <c r="CQ137" s="8">
        <v>1500</v>
      </c>
      <c r="DC137" s="8">
        <v>20</v>
      </c>
      <c r="DI137" s="8">
        <v>480</v>
      </c>
      <c r="DL137" s="8">
        <v>500</v>
      </c>
      <c r="DM137" s="8">
        <v>20</v>
      </c>
      <c r="DT137" s="8">
        <v>0</v>
      </c>
      <c r="DU137" s="8">
        <v>1360</v>
      </c>
      <c r="ED137" s="8">
        <v>600</v>
      </c>
      <c r="EN137" s="8">
        <v>0</v>
      </c>
      <c r="EP137" s="8">
        <v>0</v>
      </c>
      <c r="ER137" s="8">
        <v>740</v>
      </c>
      <c r="EX137" s="8">
        <v>0</v>
      </c>
      <c r="EY137" s="8">
        <v>13000</v>
      </c>
      <c r="FC137" s="8">
        <v>0</v>
      </c>
      <c r="FD137" s="8">
        <v>4000</v>
      </c>
      <c r="FJ137" s="8">
        <v>100</v>
      </c>
      <c r="FM137" s="8">
        <v>0</v>
      </c>
      <c r="FP137" s="8">
        <v>0</v>
      </c>
      <c r="FT137" s="8">
        <v>0</v>
      </c>
      <c r="FW137" s="8">
        <v>37000</v>
      </c>
      <c r="GJ137" s="8">
        <v>20</v>
      </c>
      <c r="GM137" s="8">
        <v>360</v>
      </c>
      <c r="GS137" s="8">
        <v>60</v>
      </c>
      <c r="GV137" s="8">
        <v>0</v>
      </c>
      <c r="HG137" s="8">
        <v>0</v>
      </c>
    </row>
    <row r="138" spans="1:262" s="8" customFormat="1" ht="30">
      <c r="A138" s="10" t="s">
        <v>681</v>
      </c>
      <c r="B138" s="10">
        <v>1960</v>
      </c>
      <c r="C138" s="29" t="s">
        <v>682</v>
      </c>
      <c r="D138" s="10" t="s">
        <v>356</v>
      </c>
      <c r="E138" s="12">
        <v>8</v>
      </c>
      <c r="F138" s="13" t="s">
        <v>683</v>
      </c>
      <c r="I138" s="8" t="s">
        <v>800</v>
      </c>
      <c r="K138" s="8" t="s">
        <v>78</v>
      </c>
      <c r="P138" s="8">
        <v>1.5</v>
      </c>
      <c r="R138" s="8" t="s">
        <v>686</v>
      </c>
      <c r="T138" s="8" t="s">
        <v>360</v>
      </c>
      <c r="BA138" s="8">
        <v>109000</v>
      </c>
      <c r="BB138" s="8">
        <v>0</v>
      </c>
      <c r="BC138" s="8">
        <v>1500</v>
      </c>
      <c r="BF138" s="8">
        <v>2660</v>
      </c>
      <c r="BJ138" s="8">
        <v>500</v>
      </c>
      <c r="BP138" s="8">
        <v>40</v>
      </c>
      <c r="BS138" s="8">
        <v>0</v>
      </c>
      <c r="BU138" s="8">
        <v>0</v>
      </c>
      <c r="BV138" s="8">
        <v>0</v>
      </c>
      <c r="BX138" s="8">
        <v>200</v>
      </c>
      <c r="BY138" s="8">
        <v>0</v>
      </c>
      <c r="BZ138" s="8">
        <v>0</v>
      </c>
      <c r="CA138" s="8">
        <v>80</v>
      </c>
      <c r="CC138" s="8">
        <v>0</v>
      </c>
      <c r="CE138" s="8">
        <v>0</v>
      </c>
      <c r="CH138" s="8">
        <v>0</v>
      </c>
      <c r="CM138" s="8">
        <v>0</v>
      </c>
      <c r="CN138" s="8">
        <v>0</v>
      </c>
      <c r="CQ138" s="8">
        <v>40</v>
      </c>
      <c r="DC138" s="8">
        <v>160</v>
      </c>
      <c r="DI138" s="8">
        <v>700</v>
      </c>
      <c r="DL138" s="8">
        <v>8940</v>
      </c>
      <c r="DM138" s="8">
        <v>20</v>
      </c>
      <c r="DT138" s="8">
        <v>80</v>
      </c>
      <c r="DU138" s="8">
        <v>120</v>
      </c>
      <c r="ED138" s="8">
        <v>540</v>
      </c>
      <c r="EN138" s="8">
        <v>0</v>
      </c>
      <c r="EP138" s="8">
        <v>0</v>
      </c>
      <c r="ER138" s="8">
        <v>160</v>
      </c>
      <c r="EX138" s="8">
        <v>0</v>
      </c>
      <c r="EY138" s="8">
        <v>500</v>
      </c>
      <c r="FC138" s="8">
        <v>0</v>
      </c>
      <c r="FD138" s="8">
        <v>0</v>
      </c>
      <c r="FJ138" s="8">
        <v>0</v>
      </c>
      <c r="FM138" s="8">
        <v>0</v>
      </c>
      <c r="FP138" s="8">
        <v>0</v>
      </c>
      <c r="FT138" s="8">
        <v>0</v>
      </c>
      <c r="FW138" s="8">
        <v>0</v>
      </c>
      <c r="GJ138" s="8">
        <v>20</v>
      </c>
      <c r="GM138" s="8">
        <v>380</v>
      </c>
      <c r="GS138" s="8">
        <v>0</v>
      </c>
      <c r="GV138" s="8">
        <v>500</v>
      </c>
      <c r="HG138" s="8">
        <v>0</v>
      </c>
    </row>
    <row r="139" spans="1:262" s="8" customFormat="1" ht="30">
      <c r="A139" s="10" t="s">
        <v>681</v>
      </c>
      <c r="B139" s="10">
        <v>1960</v>
      </c>
      <c r="C139" s="29" t="s">
        <v>682</v>
      </c>
      <c r="D139" s="10" t="s">
        <v>356</v>
      </c>
      <c r="E139" s="12">
        <v>8</v>
      </c>
      <c r="F139" s="13" t="s">
        <v>683</v>
      </c>
      <c r="I139" s="8" t="s">
        <v>801</v>
      </c>
      <c r="K139" s="8" t="s">
        <v>78</v>
      </c>
      <c r="P139" s="8">
        <v>1.5</v>
      </c>
      <c r="R139" s="8" t="s">
        <v>686</v>
      </c>
      <c r="T139" s="8" t="s">
        <v>360</v>
      </c>
      <c r="BA139" s="8">
        <v>280000</v>
      </c>
      <c r="BB139" s="8">
        <v>0</v>
      </c>
      <c r="BC139" s="8">
        <v>1500</v>
      </c>
      <c r="BF139" s="8">
        <v>7000</v>
      </c>
      <c r="BJ139" s="8">
        <v>0</v>
      </c>
      <c r="BP139" s="8">
        <v>0</v>
      </c>
      <c r="BS139" s="8">
        <v>0</v>
      </c>
      <c r="BU139" s="8">
        <v>0</v>
      </c>
      <c r="BV139" s="8">
        <v>0</v>
      </c>
      <c r="BX139" s="8">
        <v>0</v>
      </c>
      <c r="BY139" s="8">
        <v>0</v>
      </c>
      <c r="BZ139" s="8">
        <v>0</v>
      </c>
      <c r="CA139" s="8">
        <v>0</v>
      </c>
      <c r="CC139" s="8">
        <v>0</v>
      </c>
      <c r="CE139" s="8">
        <v>0</v>
      </c>
      <c r="CH139" s="8">
        <v>0</v>
      </c>
      <c r="CM139" s="8">
        <v>40</v>
      </c>
      <c r="CN139" s="8">
        <v>0</v>
      </c>
      <c r="CQ139" s="8">
        <v>2500</v>
      </c>
      <c r="DC139" s="8">
        <v>0</v>
      </c>
      <c r="DI139" s="8">
        <v>120</v>
      </c>
      <c r="DL139" s="8">
        <v>4000</v>
      </c>
      <c r="DM139" s="8">
        <v>0</v>
      </c>
      <c r="DT139" s="8">
        <v>0</v>
      </c>
      <c r="DU139" s="8">
        <v>240</v>
      </c>
      <c r="ED139" s="8">
        <v>440</v>
      </c>
      <c r="EN139" s="8">
        <v>0</v>
      </c>
      <c r="EP139" s="8">
        <v>0</v>
      </c>
      <c r="ER139" s="8">
        <v>20</v>
      </c>
      <c r="EX139" s="8">
        <v>0</v>
      </c>
      <c r="EY139" s="8">
        <v>140</v>
      </c>
      <c r="FC139" s="8">
        <v>0</v>
      </c>
      <c r="FD139" s="8">
        <v>0</v>
      </c>
      <c r="FJ139" s="8">
        <v>60</v>
      </c>
      <c r="FM139" s="8">
        <v>0</v>
      </c>
      <c r="FP139" s="8">
        <v>0</v>
      </c>
      <c r="FT139" s="8">
        <v>200</v>
      </c>
      <c r="FW139" s="8">
        <v>0</v>
      </c>
      <c r="GJ139" s="8">
        <v>100</v>
      </c>
      <c r="GM139" s="8">
        <v>660</v>
      </c>
      <c r="GS139" s="8">
        <v>20</v>
      </c>
      <c r="GV139" s="8">
        <v>0</v>
      </c>
      <c r="HG139" s="8">
        <v>0</v>
      </c>
    </row>
    <row r="140" spans="1:262" s="8" customFormat="1" ht="30">
      <c r="A140" s="10" t="s">
        <v>681</v>
      </c>
      <c r="B140" s="10">
        <v>1960</v>
      </c>
      <c r="C140" s="29" t="s">
        <v>682</v>
      </c>
      <c r="D140" s="10" t="s">
        <v>356</v>
      </c>
      <c r="E140" s="12">
        <v>8</v>
      </c>
      <c r="F140" s="13" t="s">
        <v>683</v>
      </c>
      <c r="I140" s="8" t="s">
        <v>802</v>
      </c>
      <c r="K140" s="8" t="s">
        <v>78</v>
      </c>
      <c r="P140" s="8">
        <v>1.5</v>
      </c>
      <c r="R140" s="8" t="s">
        <v>686</v>
      </c>
      <c r="T140" s="8" t="s">
        <v>360</v>
      </c>
      <c r="BA140" s="8">
        <v>52500</v>
      </c>
      <c r="BB140" s="8">
        <v>0</v>
      </c>
      <c r="BC140" s="8">
        <v>4000</v>
      </c>
      <c r="BF140" s="8">
        <v>44000</v>
      </c>
      <c r="BJ140" s="8">
        <v>0</v>
      </c>
      <c r="BP140" s="8">
        <v>0</v>
      </c>
      <c r="BS140" s="8">
        <v>0</v>
      </c>
      <c r="BU140" s="8">
        <v>0</v>
      </c>
      <c r="BV140" s="8">
        <v>0</v>
      </c>
      <c r="BX140" s="8">
        <v>100</v>
      </c>
      <c r="BY140" s="8">
        <v>120</v>
      </c>
      <c r="BZ140" s="8">
        <v>0</v>
      </c>
      <c r="CA140" s="8">
        <v>0</v>
      </c>
      <c r="CC140" s="8">
        <v>0</v>
      </c>
      <c r="CE140" s="8">
        <v>0</v>
      </c>
      <c r="CH140" s="8">
        <v>0</v>
      </c>
      <c r="CM140" s="8">
        <v>0</v>
      </c>
      <c r="CN140" s="8">
        <v>0</v>
      </c>
      <c r="CQ140" s="8">
        <v>0</v>
      </c>
      <c r="DC140" s="8">
        <v>160</v>
      </c>
      <c r="DI140" s="8">
        <v>40</v>
      </c>
      <c r="DL140" s="8">
        <v>6100</v>
      </c>
      <c r="DM140" s="8">
        <v>140</v>
      </c>
      <c r="DT140" s="8">
        <v>80</v>
      </c>
      <c r="DU140" s="8">
        <v>40</v>
      </c>
      <c r="ED140" s="8">
        <v>460</v>
      </c>
      <c r="EN140" s="8">
        <v>0</v>
      </c>
      <c r="EP140" s="8">
        <v>0</v>
      </c>
      <c r="ER140" s="8">
        <v>0</v>
      </c>
      <c r="EX140" s="8">
        <v>20</v>
      </c>
      <c r="EY140" s="8">
        <v>0</v>
      </c>
      <c r="FC140" s="8">
        <v>0</v>
      </c>
      <c r="FD140" s="8">
        <v>0</v>
      </c>
      <c r="FJ140" s="8">
        <v>40</v>
      </c>
      <c r="FM140" s="8">
        <v>0</v>
      </c>
      <c r="FP140" s="8">
        <v>0</v>
      </c>
      <c r="FT140" s="8">
        <v>0</v>
      </c>
      <c r="FW140" s="8">
        <v>0</v>
      </c>
      <c r="GJ140" s="8">
        <v>20</v>
      </c>
      <c r="GM140" s="8">
        <v>620</v>
      </c>
      <c r="GS140" s="8">
        <v>60</v>
      </c>
      <c r="GV140" s="8">
        <v>1500</v>
      </c>
      <c r="HG140" s="8">
        <v>0</v>
      </c>
    </row>
    <row r="141" spans="1:262" s="8" customFormat="1" ht="30">
      <c r="A141" s="10" t="s">
        <v>806</v>
      </c>
      <c r="B141" s="10">
        <v>1976</v>
      </c>
      <c r="C141" s="29" t="s">
        <v>807</v>
      </c>
      <c r="D141" s="10" t="s">
        <v>809</v>
      </c>
      <c r="E141" s="12">
        <v>23</v>
      </c>
      <c r="F141" s="13" t="s">
        <v>808</v>
      </c>
      <c r="I141" s="8" t="s">
        <v>810</v>
      </c>
      <c r="K141" s="8" t="s">
        <v>811</v>
      </c>
      <c r="AZ141" s="8" t="s">
        <v>813</v>
      </c>
    </row>
    <row r="142" spans="1:262" s="8" customFormat="1" ht="30">
      <c r="A142" s="10" t="s">
        <v>806</v>
      </c>
      <c r="B142" s="10">
        <v>1976</v>
      </c>
      <c r="C142" s="29" t="s">
        <v>807</v>
      </c>
      <c r="D142" s="10" t="s">
        <v>809</v>
      </c>
      <c r="E142" s="12">
        <v>23</v>
      </c>
      <c r="F142" s="13" t="s">
        <v>808</v>
      </c>
      <c r="I142" s="8" t="s">
        <v>814</v>
      </c>
      <c r="K142" s="8" t="s">
        <v>811</v>
      </c>
      <c r="AY142" s="8" t="s">
        <v>813</v>
      </c>
    </row>
    <row r="143" spans="1:262" s="8" customFormat="1" ht="30">
      <c r="A143" s="10" t="s">
        <v>806</v>
      </c>
      <c r="B143" s="10">
        <v>1976</v>
      </c>
      <c r="C143" s="29" t="s">
        <v>807</v>
      </c>
      <c r="D143" s="10" t="s">
        <v>809</v>
      </c>
      <c r="E143" s="12">
        <v>23</v>
      </c>
      <c r="F143" s="13" t="s">
        <v>808</v>
      </c>
      <c r="I143" s="8" t="s">
        <v>816</v>
      </c>
      <c r="K143" s="8" t="s">
        <v>811</v>
      </c>
      <c r="IU143" s="8" t="s">
        <v>813</v>
      </c>
    </row>
    <row r="144" spans="1:262" s="8" customFormat="1" ht="30">
      <c r="A144" s="10" t="s">
        <v>806</v>
      </c>
      <c r="B144" s="10">
        <v>1976</v>
      </c>
      <c r="C144" s="29" t="s">
        <v>807</v>
      </c>
      <c r="D144" s="10" t="s">
        <v>809</v>
      </c>
      <c r="E144" s="12">
        <v>23</v>
      </c>
      <c r="F144" s="13" t="s">
        <v>808</v>
      </c>
      <c r="I144" s="8" t="s">
        <v>817</v>
      </c>
      <c r="K144" s="8" t="s">
        <v>811</v>
      </c>
      <c r="IR144" s="8" t="s">
        <v>813</v>
      </c>
    </row>
    <row r="145" spans="1:271" s="8" customFormat="1" ht="30">
      <c r="A145" s="10" t="s">
        <v>806</v>
      </c>
      <c r="B145" s="10">
        <v>1976</v>
      </c>
      <c r="C145" s="29" t="s">
        <v>807</v>
      </c>
      <c r="D145" s="10" t="s">
        <v>809</v>
      </c>
      <c r="E145" s="12">
        <v>23</v>
      </c>
      <c r="F145" s="13" t="s">
        <v>808</v>
      </c>
      <c r="I145" s="8" t="s">
        <v>819</v>
      </c>
      <c r="K145" s="8" t="s">
        <v>811</v>
      </c>
      <c r="IB145" s="8" t="s">
        <v>813</v>
      </c>
    </row>
    <row r="146" spans="1:271" s="8" customFormat="1" ht="30">
      <c r="A146" s="10" t="s">
        <v>806</v>
      </c>
      <c r="B146" s="10">
        <v>1976</v>
      </c>
      <c r="C146" s="29" t="s">
        <v>807</v>
      </c>
      <c r="D146" s="10" t="s">
        <v>809</v>
      </c>
      <c r="E146" s="12">
        <v>23</v>
      </c>
      <c r="F146" s="13" t="s">
        <v>808</v>
      </c>
      <c r="I146" s="8" t="s">
        <v>820</v>
      </c>
      <c r="K146" s="8" t="s">
        <v>811</v>
      </c>
      <c r="JK146" s="8" t="s">
        <v>813</v>
      </c>
    </row>
    <row r="147" spans="1:271" s="8" customFormat="1" ht="30">
      <c r="A147" s="10" t="s">
        <v>806</v>
      </c>
      <c r="B147" s="10">
        <v>1976</v>
      </c>
      <c r="C147" s="29" t="s">
        <v>807</v>
      </c>
      <c r="D147" s="10" t="s">
        <v>809</v>
      </c>
      <c r="E147" s="12">
        <v>23</v>
      </c>
      <c r="F147" s="13" t="s">
        <v>808</v>
      </c>
      <c r="I147" s="8" t="s">
        <v>821</v>
      </c>
      <c r="K147" s="8" t="s">
        <v>811</v>
      </c>
      <c r="JF147" s="8" t="s">
        <v>813</v>
      </c>
    </row>
    <row r="148" spans="1:271" s="8" customFormat="1" ht="30">
      <c r="A148" s="10" t="s">
        <v>806</v>
      </c>
      <c r="B148" s="10">
        <v>1976</v>
      </c>
      <c r="C148" s="29" t="s">
        <v>807</v>
      </c>
      <c r="D148" s="10" t="s">
        <v>809</v>
      </c>
      <c r="E148" s="12">
        <v>23</v>
      </c>
      <c r="F148" s="13" t="s">
        <v>808</v>
      </c>
      <c r="I148" s="8" t="s">
        <v>822</v>
      </c>
      <c r="K148" s="8" t="s">
        <v>811</v>
      </c>
      <c r="IO148" s="8" t="s">
        <v>813</v>
      </c>
    </row>
    <row r="149" spans="1:271" s="8" customFormat="1" ht="30">
      <c r="A149" s="10" t="s">
        <v>806</v>
      </c>
      <c r="B149" s="10">
        <v>1976</v>
      </c>
      <c r="C149" s="29" t="s">
        <v>807</v>
      </c>
      <c r="D149" s="10" t="s">
        <v>809</v>
      </c>
      <c r="E149" s="12">
        <v>23</v>
      </c>
      <c r="F149" s="13" t="s">
        <v>808</v>
      </c>
      <c r="I149" s="8" t="s">
        <v>810</v>
      </c>
      <c r="K149" s="8" t="s">
        <v>811</v>
      </c>
      <c r="II149" s="8" t="s">
        <v>813</v>
      </c>
    </row>
    <row r="150" spans="1:271" s="8" customFormat="1" ht="30">
      <c r="A150" s="10" t="s">
        <v>806</v>
      </c>
      <c r="B150" s="10">
        <v>1976</v>
      </c>
      <c r="C150" s="29" t="s">
        <v>807</v>
      </c>
      <c r="D150" s="10" t="s">
        <v>809</v>
      </c>
      <c r="E150" s="12">
        <v>23</v>
      </c>
      <c r="F150" s="13" t="s">
        <v>808</v>
      </c>
      <c r="I150" s="8" t="s">
        <v>824</v>
      </c>
      <c r="K150" s="8" t="s">
        <v>811</v>
      </c>
      <c r="IP150" s="8" t="s">
        <v>813</v>
      </c>
    </row>
    <row r="151" spans="1:271" s="8" customFormat="1" ht="30">
      <c r="A151" s="10" t="s">
        <v>806</v>
      </c>
      <c r="B151" s="10">
        <v>1976</v>
      </c>
      <c r="C151" s="29" t="s">
        <v>807</v>
      </c>
      <c r="D151" s="10" t="s">
        <v>809</v>
      </c>
      <c r="E151" s="12">
        <v>23</v>
      </c>
      <c r="F151" s="13" t="s">
        <v>808</v>
      </c>
      <c r="I151" s="8" t="s">
        <v>826</v>
      </c>
      <c r="K151" s="8" t="s">
        <v>811</v>
      </c>
      <c r="IX151" s="8" t="s">
        <v>813</v>
      </c>
    </row>
    <row r="152" spans="1:271" s="8" customFormat="1" ht="30">
      <c r="A152" s="10" t="s">
        <v>806</v>
      </c>
      <c r="B152" s="10">
        <v>1976</v>
      </c>
      <c r="C152" s="29" t="s">
        <v>807</v>
      </c>
      <c r="D152" s="10" t="s">
        <v>809</v>
      </c>
      <c r="E152" s="12">
        <v>23</v>
      </c>
      <c r="F152" s="13" t="s">
        <v>808</v>
      </c>
      <c r="I152" s="8" t="s">
        <v>827</v>
      </c>
      <c r="K152" s="8" t="s">
        <v>77</v>
      </c>
      <c r="P152" s="8">
        <v>0</v>
      </c>
      <c r="R152" s="8" t="s">
        <v>843</v>
      </c>
      <c r="T152" s="8" t="s">
        <v>360</v>
      </c>
      <c r="BD152" s="8">
        <v>0</v>
      </c>
      <c r="HE152" s="8">
        <v>0</v>
      </c>
      <c r="HG152" s="8">
        <v>6000000</v>
      </c>
      <c r="HJ152" s="8">
        <v>3000000</v>
      </c>
      <c r="HL152" s="8">
        <v>4000000</v>
      </c>
      <c r="HU152" s="8">
        <v>0</v>
      </c>
      <c r="HV152" s="8">
        <v>6000000</v>
      </c>
      <c r="HW152" s="8">
        <v>0</v>
      </c>
      <c r="IB152" s="8">
        <v>0</v>
      </c>
      <c r="IC152" s="8">
        <v>0</v>
      </c>
      <c r="II152" s="8">
        <v>0</v>
      </c>
      <c r="IN152" s="8">
        <v>0</v>
      </c>
      <c r="IO152" s="8">
        <v>4000000</v>
      </c>
      <c r="IP152" s="8">
        <v>0</v>
      </c>
      <c r="IR152" s="8">
        <v>0</v>
      </c>
      <c r="IW152" s="8">
        <v>0</v>
      </c>
      <c r="IY152" s="8">
        <v>0</v>
      </c>
      <c r="IZ152" s="8">
        <v>0</v>
      </c>
      <c r="JB152" s="8">
        <v>0</v>
      </c>
      <c r="JD152" s="8">
        <v>5000000</v>
      </c>
      <c r="JF152" s="8">
        <v>6000000</v>
      </c>
      <c r="JH152" s="8">
        <v>0</v>
      </c>
      <c r="JI152" s="8">
        <v>0</v>
      </c>
      <c r="JK152" s="8">
        <v>3000000</v>
      </c>
    </row>
    <row r="153" spans="1:271" ht="30">
      <c r="A153" s="10" t="s">
        <v>806</v>
      </c>
      <c r="B153" s="10">
        <v>1976</v>
      </c>
      <c r="C153" s="29" t="s">
        <v>807</v>
      </c>
      <c r="D153" s="10" t="s">
        <v>809</v>
      </c>
      <c r="E153" s="12">
        <v>23</v>
      </c>
      <c r="F153" s="13" t="s">
        <v>808</v>
      </c>
      <c r="I153" s="8" t="s">
        <v>827</v>
      </c>
      <c r="K153" s="8" t="s">
        <v>828</v>
      </c>
      <c r="P153">
        <v>0</v>
      </c>
      <c r="R153" s="8" t="s">
        <v>843</v>
      </c>
      <c r="S153" s="8"/>
      <c r="T153" s="8" t="s">
        <v>360</v>
      </c>
      <c r="U153" s="8"/>
      <c r="BD153">
        <v>0</v>
      </c>
      <c r="HE153">
        <v>3000000</v>
      </c>
      <c r="HG153">
        <v>6000000</v>
      </c>
      <c r="HJ153">
        <v>4000000</v>
      </c>
      <c r="HL153">
        <v>5000000</v>
      </c>
      <c r="HU153">
        <v>0</v>
      </c>
      <c r="HV153">
        <v>5000000</v>
      </c>
      <c r="HW153">
        <v>0</v>
      </c>
      <c r="IB153">
        <v>0</v>
      </c>
      <c r="IC153">
        <v>0</v>
      </c>
      <c r="II153">
        <v>0</v>
      </c>
      <c r="IN153">
        <v>0</v>
      </c>
      <c r="IO153">
        <v>4000000</v>
      </c>
      <c r="IP153">
        <v>0</v>
      </c>
      <c r="IR153">
        <v>0</v>
      </c>
      <c r="IW153">
        <v>0</v>
      </c>
      <c r="IY153">
        <v>0</v>
      </c>
      <c r="IZ153">
        <v>0</v>
      </c>
      <c r="JB153">
        <v>4000000</v>
      </c>
      <c r="JD153">
        <v>5000000</v>
      </c>
      <c r="JF153">
        <v>6000000</v>
      </c>
      <c r="JH153">
        <v>0</v>
      </c>
      <c r="JI153">
        <v>0</v>
      </c>
      <c r="JK153">
        <v>5000000</v>
      </c>
    </row>
    <row r="154" spans="1:271" ht="30">
      <c r="A154" s="10" t="s">
        <v>806</v>
      </c>
      <c r="B154" s="10">
        <v>1976</v>
      </c>
      <c r="C154" s="29" t="s">
        <v>807</v>
      </c>
      <c r="D154" s="10" t="s">
        <v>809</v>
      </c>
      <c r="E154" s="12">
        <v>23</v>
      </c>
      <c r="F154" s="13" t="s">
        <v>808</v>
      </c>
      <c r="I154" s="8" t="s">
        <v>827</v>
      </c>
      <c r="K154" s="8" t="s">
        <v>137</v>
      </c>
      <c r="P154" s="8">
        <v>0</v>
      </c>
      <c r="R154" s="8" t="s">
        <v>843</v>
      </c>
      <c r="S154" s="8"/>
      <c r="T154" s="8" t="s">
        <v>360</v>
      </c>
      <c r="U154" s="8"/>
      <c r="BD154">
        <v>0</v>
      </c>
      <c r="HE154">
        <v>0</v>
      </c>
      <c r="HG154">
        <v>6000000</v>
      </c>
      <c r="HJ154">
        <v>4000000</v>
      </c>
      <c r="HL154">
        <v>5000000</v>
      </c>
      <c r="HU154">
        <v>0</v>
      </c>
      <c r="HV154">
        <v>5000000</v>
      </c>
      <c r="HW154">
        <v>0</v>
      </c>
      <c r="IB154">
        <v>0</v>
      </c>
      <c r="IC154">
        <v>0</v>
      </c>
      <c r="II154" s="8">
        <v>0</v>
      </c>
      <c r="IN154">
        <v>0</v>
      </c>
      <c r="IO154">
        <v>5000000</v>
      </c>
      <c r="IP154">
        <v>0</v>
      </c>
      <c r="IR154">
        <v>0</v>
      </c>
      <c r="IW154">
        <v>0</v>
      </c>
      <c r="IY154">
        <v>0</v>
      </c>
      <c r="IZ154">
        <v>0</v>
      </c>
      <c r="JB154">
        <v>4000000</v>
      </c>
      <c r="JD154">
        <v>4000000</v>
      </c>
      <c r="JF154">
        <v>6000000</v>
      </c>
      <c r="JH154">
        <v>0</v>
      </c>
      <c r="JI154">
        <v>0</v>
      </c>
      <c r="JK154">
        <v>4000000</v>
      </c>
    </row>
    <row r="155" spans="1:271" ht="30">
      <c r="A155" s="10" t="s">
        <v>806</v>
      </c>
      <c r="B155" s="10">
        <v>1976</v>
      </c>
      <c r="C155" s="29" t="s">
        <v>807</v>
      </c>
      <c r="D155" s="10" t="s">
        <v>809</v>
      </c>
      <c r="E155" s="12">
        <v>23</v>
      </c>
      <c r="F155" s="13" t="s">
        <v>808</v>
      </c>
      <c r="I155" s="8" t="s">
        <v>827</v>
      </c>
      <c r="K155" s="8" t="s">
        <v>74</v>
      </c>
      <c r="P155">
        <v>0</v>
      </c>
      <c r="R155" s="8" t="s">
        <v>843</v>
      </c>
      <c r="S155" s="8"/>
      <c r="T155" s="8" t="s">
        <v>360</v>
      </c>
      <c r="U155" s="8"/>
      <c r="BD155">
        <v>0</v>
      </c>
      <c r="HE155">
        <v>3000000</v>
      </c>
      <c r="HG155">
        <v>5000000</v>
      </c>
      <c r="HJ155">
        <v>4000000</v>
      </c>
      <c r="HL155">
        <v>4000000</v>
      </c>
      <c r="HU155" s="8">
        <v>0</v>
      </c>
      <c r="HV155">
        <v>4000000</v>
      </c>
      <c r="HW155">
        <v>0</v>
      </c>
      <c r="IB155">
        <v>0</v>
      </c>
      <c r="IC155">
        <v>0</v>
      </c>
      <c r="II155">
        <v>0</v>
      </c>
      <c r="IN155">
        <v>0</v>
      </c>
      <c r="IO155">
        <v>4000000</v>
      </c>
      <c r="IP155">
        <v>0</v>
      </c>
      <c r="IR155">
        <v>0</v>
      </c>
      <c r="IW155">
        <v>0</v>
      </c>
      <c r="IY155">
        <v>0</v>
      </c>
      <c r="IZ155">
        <v>0</v>
      </c>
      <c r="JB155">
        <v>6000000</v>
      </c>
      <c r="JD155">
        <v>0</v>
      </c>
      <c r="JF155">
        <v>6000000</v>
      </c>
      <c r="JH155">
        <v>0</v>
      </c>
      <c r="JI155">
        <v>0</v>
      </c>
      <c r="JK155">
        <v>4000000</v>
      </c>
    </row>
    <row r="156" spans="1:271" ht="30">
      <c r="A156" s="10" t="s">
        <v>806</v>
      </c>
      <c r="B156" s="10">
        <v>1976</v>
      </c>
      <c r="C156" s="29" t="s">
        <v>807</v>
      </c>
      <c r="D156" s="10" t="s">
        <v>809</v>
      </c>
      <c r="E156" s="12">
        <v>23</v>
      </c>
      <c r="F156" s="13" t="s">
        <v>808</v>
      </c>
      <c r="I156" s="8" t="s">
        <v>827</v>
      </c>
      <c r="K156" s="8" t="s">
        <v>829</v>
      </c>
      <c r="P156" s="8">
        <v>0</v>
      </c>
      <c r="R156" s="8" t="s">
        <v>843</v>
      </c>
      <c r="S156" s="8"/>
      <c r="T156" s="8" t="s">
        <v>360</v>
      </c>
      <c r="U156" s="8"/>
      <c r="BD156">
        <v>0</v>
      </c>
      <c r="HE156">
        <v>0</v>
      </c>
      <c r="HG156">
        <v>6000000</v>
      </c>
      <c r="HJ156">
        <v>4000000</v>
      </c>
      <c r="HL156">
        <v>5000000</v>
      </c>
      <c r="HU156">
        <v>0</v>
      </c>
      <c r="HV156">
        <v>5000000</v>
      </c>
      <c r="HW156">
        <v>0</v>
      </c>
      <c r="IB156">
        <v>0</v>
      </c>
      <c r="IC156">
        <v>0</v>
      </c>
      <c r="II156" s="8">
        <v>0</v>
      </c>
      <c r="IN156">
        <v>0</v>
      </c>
      <c r="IO156">
        <v>5000000</v>
      </c>
      <c r="IP156">
        <v>3000000</v>
      </c>
      <c r="IR156">
        <v>0</v>
      </c>
      <c r="IW156">
        <v>0</v>
      </c>
      <c r="IY156">
        <v>0</v>
      </c>
      <c r="IZ156">
        <v>0</v>
      </c>
      <c r="JB156">
        <v>6000000</v>
      </c>
      <c r="JD156">
        <v>0</v>
      </c>
      <c r="JF156">
        <v>6000000</v>
      </c>
      <c r="JH156">
        <v>0</v>
      </c>
      <c r="JI156">
        <v>0</v>
      </c>
      <c r="JK156">
        <v>4000000</v>
      </c>
    </row>
    <row r="157" spans="1:271" ht="30">
      <c r="A157" s="10" t="s">
        <v>806</v>
      </c>
      <c r="B157" s="10">
        <v>1976</v>
      </c>
      <c r="C157" s="29" t="s">
        <v>807</v>
      </c>
      <c r="D157" s="10" t="s">
        <v>809</v>
      </c>
      <c r="E157" s="12">
        <v>23</v>
      </c>
      <c r="F157" s="13" t="s">
        <v>808</v>
      </c>
      <c r="I157" s="8" t="s">
        <v>827</v>
      </c>
      <c r="K157" s="8" t="s">
        <v>830</v>
      </c>
      <c r="P157">
        <v>0</v>
      </c>
      <c r="R157" s="8" t="s">
        <v>843</v>
      </c>
      <c r="S157" s="8"/>
      <c r="T157" s="8" t="s">
        <v>360</v>
      </c>
      <c r="U157" s="8"/>
      <c r="BD157">
        <v>0</v>
      </c>
      <c r="HE157">
        <v>0</v>
      </c>
      <c r="HG157">
        <v>6000000</v>
      </c>
      <c r="HJ157">
        <v>3000000</v>
      </c>
      <c r="HL157">
        <v>4000000</v>
      </c>
      <c r="HU157">
        <v>0</v>
      </c>
      <c r="HV157">
        <v>5000000</v>
      </c>
      <c r="HW157">
        <v>0</v>
      </c>
      <c r="IB157">
        <v>0</v>
      </c>
      <c r="IC157">
        <v>0</v>
      </c>
      <c r="II157">
        <v>0</v>
      </c>
      <c r="IN157">
        <v>0</v>
      </c>
      <c r="IO157">
        <v>5000000</v>
      </c>
      <c r="IP157">
        <v>3000000</v>
      </c>
      <c r="IR157">
        <v>0</v>
      </c>
      <c r="IW157">
        <v>0</v>
      </c>
      <c r="IY157">
        <v>0</v>
      </c>
      <c r="IZ157">
        <v>0</v>
      </c>
      <c r="JB157">
        <v>6000000</v>
      </c>
      <c r="JD157">
        <v>0</v>
      </c>
      <c r="JF157">
        <v>3000000</v>
      </c>
      <c r="JH157">
        <v>0</v>
      </c>
      <c r="JI157">
        <v>0</v>
      </c>
      <c r="JK157">
        <v>6000000</v>
      </c>
    </row>
    <row r="158" spans="1:271" ht="30">
      <c r="A158" s="10" t="s">
        <v>806</v>
      </c>
      <c r="B158" s="10">
        <v>1976</v>
      </c>
      <c r="C158" s="29" t="s">
        <v>807</v>
      </c>
      <c r="D158" s="10" t="s">
        <v>809</v>
      </c>
      <c r="E158" s="12">
        <v>23</v>
      </c>
      <c r="F158" s="13" t="s">
        <v>808</v>
      </c>
      <c r="I158" s="8" t="s">
        <v>831</v>
      </c>
      <c r="K158" s="8" t="s">
        <v>77</v>
      </c>
      <c r="P158" s="8">
        <v>0</v>
      </c>
      <c r="R158" s="8" t="s">
        <v>843</v>
      </c>
      <c r="S158" s="8"/>
      <c r="T158" s="8" t="s">
        <v>360</v>
      </c>
      <c r="U158" s="8"/>
      <c r="BD158">
        <v>3000000</v>
      </c>
      <c r="HE158">
        <v>4000000</v>
      </c>
      <c r="HG158">
        <v>4000000</v>
      </c>
      <c r="HJ158">
        <v>4000000</v>
      </c>
      <c r="HL158">
        <v>4000000</v>
      </c>
      <c r="HU158" s="8">
        <v>0</v>
      </c>
      <c r="HV158">
        <v>0</v>
      </c>
      <c r="HW158">
        <v>0</v>
      </c>
      <c r="IB158" s="8">
        <v>0</v>
      </c>
      <c r="IC158">
        <v>5</v>
      </c>
      <c r="II158" s="8">
        <v>0</v>
      </c>
      <c r="IN158" s="8">
        <v>0</v>
      </c>
      <c r="IO158">
        <v>0</v>
      </c>
      <c r="IP158">
        <v>3000000</v>
      </c>
      <c r="IR158">
        <v>4000000</v>
      </c>
      <c r="IW158">
        <v>4000000</v>
      </c>
      <c r="IY158">
        <v>3000000</v>
      </c>
      <c r="IZ158" s="8">
        <v>0</v>
      </c>
      <c r="JA158" s="8"/>
      <c r="JB158">
        <v>4000000</v>
      </c>
      <c r="JD158">
        <v>4000000</v>
      </c>
      <c r="JF158">
        <v>0</v>
      </c>
      <c r="JH158">
        <v>3000000</v>
      </c>
      <c r="JI158">
        <v>3000000</v>
      </c>
      <c r="JK158">
        <v>4000000</v>
      </c>
    </row>
    <row r="159" spans="1:271" ht="30">
      <c r="A159" s="10" t="s">
        <v>806</v>
      </c>
      <c r="B159" s="10">
        <v>1976</v>
      </c>
      <c r="C159" s="29" t="s">
        <v>807</v>
      </c>
      <c r="D159" s="10" t="s">
        <v>809</v>
      </c>
      <c r="E159" s="12">
        <v>23</v>
      </c>
      <c r="F159" s="13" t="s">
        <v>808</v>
      </c>
      <c r="I159" s="8" t="s">
        <v>831</v>
      </c>
      <c r="K159" s="8" t="s">
        <v>828</v>
      </c>
      <c r="P159">
        <v>0</v>
      </c>
      <c r="R159" s="8" t="s">
        <v>843</v>
      </c>
      <c r="S159" s="8"/>
      <c r="T159" s="8" t="s">
        <v>360</v>
      </c>
      <c r="U159" s="8"/>
      <c r="BD159">
        <v>0</v>
      </c>
      <c r="HE159">
        <v>0</v>
      </c>
      <c r="HG159">
        <v>5000000</v>
      </c>
      <c r="HJ159">
        <v>4000000</v>
      </c>
      <c r="HL159">
        <v>0</v>
      </c>
      <c r="HU159">
        <v>0</v>
      </c>
      <c r="HV159">
        <v>3000000</v>
      </c>
      <c r="HW159">
        <v>0</v>
      </c>
      <c r="IB159">
        <v>0</v>
      </c>
      <c r="IC159">
        <v>5</v>
      </c>
      <c r="II159">
        <v>0</v>
      </c>
      <c r="IN159">
        <v>0</v>
      </c>
      <c r="IO159">
        <v>0</v>
      </c>
      <c r="IP159">
        <v>0</v>
      </c>
      <c r="IR159">
        <v>0</v>
      </c>
      <c r="IW159">
        <v>4000000</v>
      </c>
      <c r="IY159">
        <v>0</v>
      </c>
      <c r="IZ159">
        <v>0</v>
      </c>
      <c r="JB159">
        <v>0</v>
      </c>
      <c r="JD159">
        <v>0</v>
      </c>
      <c r="JF159">
        <v>0</v>
      </c>
      <c r="JH159">
        <v>0</v>
      </c>
      <c r="JI159">
        <v>0</v>
      </c>
      <c r="JK159">
        <v>6000000</v>
      </c>
    </row>
    <row r="160" spans="1:271" ht="30">
      <c r="A160" s="10" t="s">
        <v>806</v>
      </c>
      <c r="B160" s="10">
        <v>1976</v>
      </c>
      <c r="C160" s="29" t="s">
        <v>807</v>
      </c>
      <c r="D160" s="10" t="s">
        <v>809</v>
      </c>
      <c r="E160" s="12">
        <v>23</v>
      </c>
      <c r="F160" s="13" t="s">
        <v>808</v>
      </c>
      <c r="I160" s="8" t="s">
        <v>831</v>
      </c>
      <c r="K160" s="8" t="s">
        <v>137</v>
      </c>
      <c r="P160" s="8">
        <v>0</v>
      </c>
      <c r="R160" s="8" t="s">
        <v>843</v>
      </c>
      <c r="S160" s="8"/>
      <c r="T160" s="8" t="s">
        <v>360</v>
      </c>
      <c r="U160" s="8"/>
      <c r="BD160">
        <v>0</v>
      </c>
      <c r="HE160">
        <v>0</v>
      </c>
      <c r="HG160">
        <v>5000000</v>
      </c>
      <c r="HJ160">
        <v>3000000</v>
      </c>
      <c r="HL160">
        <v>3000000</v>
      </c>
      <c r="HU160">
        <v>0</v>
      </c>
      <c r="HV160">
        <v>3000000</v>
      </c>
      <c r="HW160">
        <v>0</v>
      </c>
      <c r="IB160">
        <v>0</v>
      </c>
      <c r="IC160">
        <v>5</v>
      </c>
      <c r="II160" s="8">
        <v>0</v>
      </c>
      <c r="IN160">
        <v>0</v>
      </c>
      <c r="IO160">
        <v>0</v>
      </c>
      <c r="IP160">
        <v>0</v>
      </c>
      <c r="IR160">
        <v>0</v>
      </c>
      <c r="IW160">
        <v>5000000</v>
      </c>
      <c r="IY160">
        <v>0</v>
      </c>
      <c r="IZ160">
        <v>0</v>
      </c>
      <c r="JB160">
        <v>0</v>
      </c>
      <c r="JD160">
        <v>0</v>
      </c>
      <c r="JF160">
        <v>0</v>
      </c>
      <c r="JH160">
        <v>0</v>
      </c>
      <c r="JI160">
        <v>0</v>
      </c>
      <c r="JK160">
        <v>6000000</v>
      </c>
    </row>
    <row r="161" spans="1:271" ht="30">
      <c r="A161" s="10" t="s">
        <v>806</v>
      </c>
      <c r="B161" s="10">
        <v>1976</v>
      </c>
      <c r="C161" s="29" t="s">
        <v>807</v>
      </c>
      <c r="D161" s="10" t="s">
        <v>809</v>
      </c>
      <c r="E161" s="12">
        <v>23</v>
      </c>
      <c r="F161" s="13" t="s">
        <v>808</v>
      </c>
      <c r="I161" s="8" t="s">
        <v>831</v>
      </c>
      <c r="K161" s="8" t="s">
        <v>74</v>
      </c>
      <c r="P161">
        <v>0</v>
      </c>
      <c r="R161" s="8" t="s">
        <v>843</v>
      </c>
      <c r="S161" s="8"/>
      <c r="T161" s="8" t="s">
        <v>360</v>
      </c>
      <c r="U161" s="8"/>
      <c r="BD161">
        <v>0</v>
      </c>
      <c r="HE161">
        <v>0</v>
      </c>
      <c r="HG161">
        <v>3000000</v>
      </c>
      <c r="HJ161">
        <v>0</v>
      </c>
      <c r="HL161">
        <v>0</v>
      </c>
      <c r="HU161" s="8">
        <v>0</v>
      </c>
      <c r="HV161">
        <v>3000000</v>
      </c>
      <c r="HW161">
        <v>0</v>
      </c>
      <c r="IB161">
        <v>0</v>
      </c>
      <c r="IC161">
        <v>4</v>
      </c>
      <c r="II161">
        <v>0</v>
      </c>
      <c r="IN161">
        <v>0</v>
      </c>
      <c r="IO161">
        <v>0</v>
      </c>
      <c r="IP161">
        <v>3000000</v>
      </c>
      <c r="IR161">
        <v>0</v>
      </c>
      <c r="IW161">
        <v>6000000</v>
      </c>
      <c r="IY161">
        <v>3000000</v>
      </c>
      <c r="IZ161">
        <v>0</v>
      </c>
      <c r="JB161">
        <v>3000000</v>
      </c>
      <c r="JD161">
        <v>0</v>
      </c>
      <c r="JF161">
        <v>0</v>
      </c>
      <c r="JH161">
        <v>0</v>
      </c>
      <c r="JI161">
        <v>0</v>
      </c>
      <c r="JK161">
        <v>5000000</v>
      </c>
    </row>
    <row r="162" spans="1:271" ht="30">
      <c r="A162" s="10" t="s">
        <v>806</v>
      </c>
      <c r="B162" s="10">
        <v>1976</v>
      </c>
      <c r="C162" s="29" t="s">
        <v>807</v>
      </c>
      <c r="D162" s="10" t="s">
        <v>809</v>
      </c>
      <c r="E162" s="12">
        <v>23</v>
      </c>
      <c r="F162" s="13" t="s">
        <v>808</v>
      </c>
      <c r="I162" s="8" t="s">
        <v>831</v>
      </c>
      <c r="K162" s="8" t="s">
        <v>829</v>
      </c>
      <c r="P162" s="8">
        <v>0</v>
      </c>
      <c r="R162" s="8" t="s">
        <v>843</v>
      </c>
      <c r="S162" s="8"/>
      <c r="T162" s="8" t="s">
        <v>360</v>
      </c>
      <c r="U162" s="8"/>
      <c r="BD162">
        <v>0</v>
      </c>
      <c r="HE162">
        <v>0</v>
      </c>
      <c r="HG162">
        <v>4000000</v>
      </c>
      <c r="HJ162">
        <v>0</v>
      </c>
      <c r="HL162">
        <v>0</v>
      </c>
      <c r="HU162">
        <v>0</v>
      </c>
      <c r="HV162">
        <v>3000000</v>
      </c>
      <c r="HW162">
        <v>0</v>
      </c>
      <c r="IB162">
        <v>0</v>
      </c>
      <c r="IC162">
        <v>0</v>
      </c>
      <c r="II162" s="8">
        <v>0</v>
      </c>
      <c r="IN162">
        <v>0</v>
      </c>
      <c r="IO162">
        <v>0</v>
      </c>
      <c r="IP162">
        <v>3000000</v>
      </c>
      <c r="IR162">
        <v>0</v>
      </c>
      <c r="IW162">
        <v>3000000</v>
      </c>
      <c r="IY162">
        <v>0</v>
      </c>
      <c r="IZ162">
        <v>0</v>
      </c>
      <c r="JB162">
        <v>0</v>
      </c>
      <c r="JD162">
        <v>0</v>
      </c>
      <c r="JF162">
        <v>0</v>
      </c>
      <c r="JH162">
        <v>0</v>
      </c>
      <c r="JI162">
        <v>0</v>
      </c>
      <c r="JK162">
        <v>6000000</v>
      </c>
    </row>
    <row r="163" spans="1:271" ht="30">
      <c r="A163" s="10" t="s">
        <v>806</v>
      </c>
      <c r="B163" s="10">
        <v>1976</v>
      </c>
      <c r="C163" s="29" t="s">
        <v>807</v>
      </c>
      <c r="D163" s="10" t="s">
        <v>809</v>
      </c>
      <c r="E163" s="12">
        <v>23</v>
      </c>
      <c r="F163" s="13" t="s">
        <v>808</v>
      </c>
      <c r="I163" s="8" t="s">
        <v>831</v>
      </c>
      <c r="K163" s="8" t="s">
        <v>830</v>
      </c>
      <c r="P163">
        <v>0</v>
      </c>
      <c r="R163" s="8" t="s">
        <v>843</v>
      </c>
      <c r="S163" s="8"/>
      <c r="T163" s="8" t="s">
        <v>360</v>
      </c>
      <c r="U163" s="8"/>
      <c r="BD163">
        <v>0</v>
      </c>
      <c r="HE163">
        <v>0</v>
      </c>
      <c r="HG163">
        <v>4000000</v>
      </c>
      <c r="HJ163">
        <v>4000000</v>
      </c>
      <c r="HL163">
        <v>4000000</v>
      </c>
      <c r="HU163">
        <v>0</v>
      </c>
      <c r="HV163">
        <v>3000000</v>
      </c>
      <c r="HW163">
        <v>0</v>
      </c>
      <c r="IB163">
        <v>0</v>
      </c>
      <c r="IC163">
        <v>5</v>
      </c>
      <c r="II163">
        <v>0</v>
      </c>
      <c r="IN163">
        <v>0</v>
      </c>
      <c r="IO163">
        <v>0</v>
      </c>
      <c r="IP163">
        <v>4000000</v>
      </c>
      <c r="IR163">
        <v>0</v>
      </c>
      <c r="IW163">
        <v>5000000</v>
      </c>
      <c r="IY163">
        <v>0</v>
      </c>
      <c r="IZ163">
        <v>0</v>
      </c>
      <c r="JB163">
        <v>0</v>
      </c>
      <c r="JD163">
        <v>0</v>
      </c>
      <c r="JF163">
        <v>0</v>
      </c>
      <c r="JH163">
        <v>0</v>
      </c>
      <c r="JI163">
        <v>0</v>
      </c>
      <c r="JK163">
        <v>5000000</v>
      </c>
    </row>
    <row r="164" spans="1:271" ht="30">
      <c r="A164" s="10" t="s">
        <v>806</v>
      </c>
      <c r="B164" s="10">
        <v>1976</v>
      </c>
      <c r="C164" s="29" t="s">
        <v>807</v>
      </c>
      <c r="D164" s="10" t="s">
        <v>809</v>
      </c>
      <c r="E164" s="12">
        <v>23</v>
      </c>
      <c r="F164" s="13" t="s">
        <v>808</v>
      </c>
      <c r="I164" s="8" t="s">
        <v>832</v>
      </c>
      <c r="K164" s="7" t="s">
        <v>77</v>
      </c>
      <c r="P164" s="8">
        <v>0</v>
      </c>
      <c r="R164" s="8" t="s">
        <v>843</v>
      </c>
      <c r="S164" s="8"/>
      <c r="T164" s="8" t="s">
        <v>360</v>
      </c>
      <c r="U164" s="8"/>
      <c r="BD164">
        <v>0</v>
      </c>
      <c r="HE164">
        <v>0</v>
      </c>
      <c r="HG164">
        <v>3000000</v>
      </c>
      <c r="HJ164">
        <v>0</v>
      </c>
      <c r="HL164">
        <v>4000000</v>
      </c>
      <c r="HU164" s="8">
        <v>0</v>
      </c>
      <c r="HV164">
        <v>0</v>
      </c>
      <c r="HW164">
        <v>0</v>
      </c>
      <c r="IB164" s="8">
        <v>0</v>
      </c>
      <c r="IC164">
        <v>0</v>
      </c>
      <c r="II164" s="8">
        <v>0</v>
      </c>
      <c r="IN164" s="8">
        <v>0</v>
      </c>
      <c r="IO164">
        <v>0</v>
      </c>
      <c r="IP164">
        <v>0</v>
      </c>
      <c r="IR164">
        <v>0</v>
      </c>
      <c r="IW164">
        <v>3000000</v>
      </c>
      <c r="IY164">
        <v>0</v>
      </c>
      <c r="IZ164" s="8">
        <v>0</v>
      </c>
      <c r="JA164" s="8"/>
      <c r="JB164">
        <v>0</v>
      </c>
      <c r="JD164">
        <v>3000000</v>
      </c>
      <c r="JF164">
        <v>0</v>
      </c>
      <c r="JH164">
        <v>0</v>
      </c>
      <c r="JI164">
        <v>4000000</v>
      </c>
      <c r="JK164">
        <v>0</v>
      </c>
    </row>
    <row r="165" spans="1:271" ht="30">
      <c r="A165" s="10" t="s">
        <v>806</v>
      </c>
      <c r="B165" s="10">
        <v>1976</v>
      </c>
      <c r="C165" s="29" t="s">
        <v>807</v>
      </c>
      <c r="D165" s="10" t="s">
        <v>809</v>
      </c>
      <c r="E165" s="12">
        <v>23</v>
      </c>
      <c r="F165" s="13" t="s">
        <v>808</v>
      </c>
      <c r="I165" s="8" t="s">
        <v>832</v>
      </c>
      <c r="K165" s="7" t="s">
        <v>828</v>
      </c>
      <c r="P165">
        <v>0</v>
      </c>
      <c r="R165" s="8" t="s">
        <v>843</v>
      </c>
      <c r="S165" s="8"/>
      <c r="T165" s="8" t="s">
        <v>360</v>
      </c>
      <c r="U165" s="8"/>
      <c r="BD165">
        <v>0</v>
      </c>
      <c r="HE165">
        <v>0</v>
      </c>
      <c r="HG165">
        <v>4000000</v>
      </c>
      <c r="HJ165">
        <v>0</v>
      </c>
      <c r="HL165">
        <v>0</v>
      </c>
      <c r="HU165">
        <v>0</v>
      </c>
      <c r="HV165">
        <v>0</v>
      </c>
      <c r="HW165">
        <v>0</v>
      </c>
      <c r="IB165">
        <v>0</v>
      </c>
      <c r="IC165">
        <v>0</v>
      </c>
      <c r="II165">
        <v>0</v>
      </c>
      <c r="IN165">
        <v>0</v>
      </c>
      <c r="IO165">
        <v>0</v>
      </c>
      <c r="IP165">
        <v>0</v>
      </c>
      <c r="IR165">
        <v>4000000</v>
      </c>
      <c r="IW165">
        <v>3000000</v>
      </c>
      <c r="IY165">
        <v>0</v>
      </c>
      <c r="IZ165">
        <v>0</v>
      </c>
      <c r="JB165">
        <v>0</v>
      </c>
      <c r="JD165">
        <v>0</v>
      </c>
      <c r="JF165">
        <v>4000000</v>
      </c>
      <c r="JH165">
        <v>3000000</v>
      </c>
      <c r="JI165">
        <v>0</v>
      </c>
      <c r="JK165">
        <v>0</v>
      </c>
    </row>
    <row r="166" spans="1:271" ht="30">
      <c r="A166" s="10" t="s">
        <v>806</v>
      </c>
      <c r="B166" s="10">
        <v>1976</v>
      </c>
      <c r="C166" s="29" t="s">
        <v>807</v>
      </c>
      <c r="D166" s="10" t="s">
        <v>809</v>
      </c>
      <c r="E166" s="12">
        <v>23</v>
      </c>
      <c r="F166" s="13" t="s">
        <v>808</v>
      </c>
      <c r="I166" s="8" t="s">
        <v>832</v>
      </c>
      <c r="K166" s="7" t="s">
        <v>137</v>
      </c>
      <c r="P166" s="8">
        <v>0</v>
      </c>
      <c r="R166" s="8" t="s">
        <v>843</v>
      </c>
      <c r="S166" s="8"/>
      <c r="T166" s="8" t="s">
        <v>360</v>
      </c>
      <c r="U166" s="8"/>
      <c r="BD166">
        <v>4000000</v>
      </c>
      <c r="HE166">
        <v>0</v>
      </c>
      <c r="HG166">
        <v>3000000</v>
      </c>
      <c r="HJ166">
        <v>3000000</v>
      </c>
      <c r="HL166">
        <v>4000000</v>
      </c>
      <c r="HU166">
        <v>0</v>
      </c>
      <c r="HV166">
        <v>0</v>
      </c>
      <c r="HW166">
        <v>0</v>
      </c>
      <c r="IB166">
        <v>0</v>
      </c>
      <c r="IC166">
        <v>0</v>
      </c>
      <c r="II166" s="8">
        <v>0</v>
      </c>
      <c r="IN166">
        <v>0</v>
      </c>
      <c r="IO166">
        <v>0</v>
      </c>
      <c r="IP166">
        <v>0</v>
      </c>
      <c r="IR166">
        <v>3000000</v>
      </c>
      <c r="IW166">
        <v>5000000</v>
      </c>
      <c r="IY166">
        <v>0</v>
      </c>
      <c r="IZ166">
        <v>0</v>
      </c>
      <c r="JB166">
        <v>0</v>
      </c>
      <c r="JD166">
        <v>0</v>
      </c>
      <c r="JF166">
        <v>3000000</v>
      </c>
      <c r="JH166">
        <v>0</v>
      </c>
      <c r="JI166">
        <v>4000000</v>
      </c>
      <c r="JK166">
        <v>0</v>
      </c>
    </row>
    <row r="167" spans="1:271" ht="30">
      <c r="A167" s="10" t="s">
        <v>806</v>
      </c>
      <c r="B167" s="10">
        <v>1976</v>
      </c>
      <c r="C167" s="29" t="s">
        <v>807</v>
      </c>
      <c r="D167" s="10" t="s">
        <v>809</v>
      </c>
      <c r="E167" s="12">
        <v>23</v>
      </c>
      <c r="F167" s="13" t="s">
        <v>808</v>
      </c>
      <c r="I167" s="8" t="s">
        <v>832</v>
      </c>
      <c r="K167" s="7" t="s">
        <v>74</v>
      </c>
      <c r="P167">
        <v>0</v>
      </c>
      <c r="R167" s="8" t="s">
        <v>843</v>
      </c>
      <c r="S167" s="8"/>
      <c r="T167" s="8" t="s">
        <v>360</v>
      </c>
      <c r="U167" s="8"/>
      <c r="BD167">
        <v>4000000</v>
      </c>
      <c r="HE167">
        <v>0</v>
      </c>
      <c r="HG167">
        <v>3000000</v>
      </c>
      <c r="HJ167">
        <v>3000000</v>
      </c>
      <c r="HL167">
        <v>0</v>
      </c>
      <c r="HU167" s="8">
        <v>0</v>
      </c>
      <c r="HV167">
        <v>3000000</v>
      </c>
      <c r="HW167">
        <v>0</v>
      </c>
      <c r="IB167">
        <v>0</v>
      </c>
      <c r="IC167">
        <v>0</v>
      </c>
      <c r="II167">
        <v>0</v>
      </c>
      <c r="IN167">
        <v>0</v>
      </c>
      <c r="IO167">
        <v>0</v>
      </c>
      <c r="IP167">
        <v>0</v>
      </c>
      <c r="IR167">
        <v>3000000</v>
      </c>
      <c r="IW167">
        <v>4000000</v>
      </c>
      <c r="IY167">
        <v>3000000</v>
      </c>
      <c r="IZ167">
        <v>0</v>
      </c>
      <c r="JB167">
        <v>0</v>
      </c>
      <c r="JD167">
        <v>0</v>
      </c>
      <c r="JF167">
        <v>3000000</v>
      </c>
      <c r="JH167">
        <v>0</v>
      </c>
      <c r="JI167">
        <v>5000000</v>
      </c>
      <c r="JK167">
        <v>0</v>
      </c>
    </row>
    <row r="168" spans="1:271" ht="30">
      <c r="A168" s="10" t="s">
        <v>806</v>
      </c>
      <c r="B168" s="10">
        <v>1976</v>
      </c>
      <c r="C168" s="29" t="s">
        <v>807</v>
      </c>
      <c r="D168" s="10" t="s">
        <v>809</v>
      </c>
      <c r="E168" s="12">
        <v>23</v>
      </c>
      <c r="F168" s="13" t="s">
        <v>808</v>
      </c>
      <c r="I168" s="8" t="s">
        <v>832</v>
      </c>
      <c r="K168" s="7" t="s">
        <v>829</v>
      </c>
      <c r="P168" s="8">
        <v>0</v>
      </c>
      <c r="R168" s="8" t="s">
        <v>843</v>
      </c>
      <c r="S168" s="8"/>
      <c r="T168" s="8" t="s">
        <v>360</v>
      </c>
      <c r="U168" s="8"/>
      <c r="BD168">
        <v>3000000</v>
      </c>
      <c r="HE168">
        <v>0</v>
      </c>
      <c r="HG168">
        <v>4000000</v>
      </c>
      <c r="HJ168">
        <v>0</v>
      </c>
      <c r="HL168">
        <v>3000000</v>
      </c>
      <c r="HU168">
        <v>0</v>
      </c>
      <c r="HV168">
        <v>0</v>
      </c>
      <c r="HW168">
        <v>0</v>
      </c>
      <c r="IB168">
        <v>0</v>
      </c>
      <c r="IC168">
        <v>0</v>
      </c>
      <c r="II168" s="8">
        <v>0</v>
      </c>
      <c r="IN168">
        <v>0</v>
      </c>
      <c r="IO168">
        <v>0</v>
      </c>
      <c r="IP168">
        <v>0</v>
      </c>
      <c r="IR168">
        <v>0</v>
      </c>
      <c r="IW168">
        <v>4000000</v>
      </c>
      <c r="IY168">
        <v>3000000</v>
      </c>
      <c r="IZ168">
        <v>0</v>
      </c>
      <c r="JB168">
        <v>0</v>
      </c>
      <c r="JD168">
        <v>0</v>
      </c>
      <c r="JF168">
        <v>3000000</v>
      </c>
      <c r="JH168">
        <v>0</v>
      </c>
      <c r="JI168">
        <v>4000000</v>
      </c>
      <c r="JK168">
        <v>0</v>
      </c>
    </row>
    <row r="169" spans="1:271" ht="30">
      <c r="A169" s="10" t="s">
        <v>806</v>
      </c>
      <c r="B169" s="10">
        <v>1976</v>
      </c>
      <c r="C169" s="29" t="s">
        <v>807</v>
      </c>
      <c r="D169" s="10" t="s">
        <v>809</v>
      </c>
      <c r="E169" s="12">
        <v>23</v>
      </c>
      <c r="F169" s="13" t="s">
        <v>808</v>
      </c>
      <c r="I169" s="8" t="s">
        <v>832</v>
      </c>
      <c r="K169" s="7" t="s">
        <v>830</v>
      </c>
      <c r="P169">
        <v>0</v>
      </c>
      <c r="R169" s="8" t="s">
        <v>843</v>
      </c>
      <c r="S169" s="8"/>
      <c r="T169" s="8" t="s">
        <v>360</v>
      </c>
      <c r="U169" s="8"/>
      <c r="BD169">
        <v>3000000</v>
      </c>
      <c r="HE169">
        <v>0</v>
      </c>
      <c r="HG169">
        <v>3000000</v>
      </c>
      <c r="HJ169">
        <v>3000000</v>
      </c>
      <c r="HU169">
        <v>0</v>
      </c>
      <c r="HV169">
        <v>0</v>
      </c>
      <c r="HW169">
        <v>0</v>
      </c>
      <c r="IB169">
        <v>0</v>
      </c>
      <c r="IC169">
        <v>3000000</v>
      </c>
      <c r="II169">
        <v>0</v>
      </c>
      <c r="IN169">
        <v>0</v>
      </c>
      <c r="IO169">
        <v>0</v>
      </c>
      <c r="IP169">
        <v>3000000</v>
      </c>
      <c r="IR169">
        <v>0</v>
      </c>
      <c r="IW169">
        <v>3000000</v>
      </c>
      <c r="IY169">
        <v>0</v>
      </c>
      <c r="IZ169">
        <v>0</v>
      </c>
      <c r="JB169">
        <v>3000000</v>
      </c>
      <c r="JD169">
        <v>0</v>
      </c>
      <c r="JF169">
        <v>3000000</v>
      </c>
      <c r="JH169">
        <v>0</v>
      </c>
      <c r="JI169">
        <v>0</v>
      </c>
      <c r="JK169">
        <v>0</v>
      </c>
    </row>
    <row r="170" spans="1:271" ht="30">
      <c r="A170" s="10" t="s">
        <v>806</v>
      </c>
      <c r="B170" s="10">
        <v>1976</v>
      </c>
      <c r="C170" s="29" t="s">
        <v>807</v>
      </c>
      <c r="D170" s="10" t="s">
        <v>809</v>
      </c>
      <c r="E170" s="12">
        <v>23</v>
      </c>
      <c r="F170" s="13" t="s">
        <v>808</v>
      </c>
      <c r="I170" s="8" t="s">
        <v>833</v>
      </c>
      <c r="K170" s="7" t="s">
        <v>77</v>
      </c>
      <c r="P170" s="8">
        <v>0</v>
      </c>
      <c r="R170" s="8" t="s">
        <v>843</v>
      </c>
      <c r="S170" s="8"/>
      <c r="T170" s="8" t="s">
        <v>360</v>
      </c>
      <c r="U170" s="8"/>
      <c r="BD170">
        <v>0</v>
      </c>
      <c r="HE170">
        <v>0</v>
      </c>
      <c r="HG170">
        <v>4000000</v>
      </c>
      <c r="HJ170">
        <v>4000000</v>
      </c>
      <c r="HL170">
        <v>5000000</v>
      </c>
      <c r="HU170" s="8">
        <v>0</v>
      </c>
      <c r="HV170">
        <v>0</v>
      </c>
      <c r="HW170">
        <v>0</v>
      </c>
      <c r="IB170" s="8">
        <v>0</v>
      </c>
      <c r="IC170">
        <v>5000000</v>
      </c>
      <c r="II170" s="8">
        <v>0</v>
      </c>
      <c r="IN170" s="8">
        <v>0</v>
      </c>
      <c r="IO170">
        <v>0</v>
      </c>
      <c r="IP170">
        <v>0</v>
      </c>
      <c r="IR170">
        <v>4000000</v>
      </c>
      <c r="IW170">
        <v>4000000</v>
      </c>
      <c r="IY170">
        <v>0</v>
      </c>
      <c r="IZ170">
        <v>4000000</v>
      </c>
      <c r="JB170">
        <v>0</v>
      </c>
      <c r="JD170">
        <v>3000000</v>
      </c>
      <c r="JF170">
        <v>0</v>
      </c>
      <c r="JH170">
        <v>4000000</v>
      </c>
      <c r="JI170">
        <v>0</v>
      </c>
      <c r="JK170">
        <v>3000000</v>
      </c>
    </row>
    <row r="171" spans="1:271" ht="30">
      <c r="A171" s="10" t="s">
        <v>806</v>
      </c>
      <c r="B171" s="10">
        <v>1976</v>
      </c>
      <c r="C171" s="29" t="s">
        <v>807</v>
      </c>
      <c r="D171" s="10" t="s">
        <v>809</v>
      </c>
      <c r="E171" s="12">
        <v>23</v>
      </c>
      <c r="F171" s="13" t="s">
        <v>808</v>
      </c>
      <c r="I171" s="8" t="s">
        <v>833</v>
      </c>
      <c r="K171" s="7" t="s">
        <v>828</v>
      </c>
      <c r="P171">
        <v>0</v>
      </c>
      <c r="R171" s="8" t="s">
        <v>843</v>
      </c>
      <c r="S171" s="8"/>
      <c r="T171" s="8" t="s">
        <v>360</v>
      </c>
      <c r="U171" s="8"/>
      <c r="BD171">
        <v>4000000</v>
      </c>
      <c r="HE171">
        <v>0</v>
      </c>
      <c r="HG171">
        <v>0</v>
      </c>
      <c r="HJ171">
        <v>4000000</v>
      </c>
      <c r="HL171">
        <v>5000000</v>
      </c>
      <c r="HU171">
        <v>0</v>
      </c>
      <c r="HV171">
        <v>0</v>
      </c>
      <c r="HW171">
        <v>0</v>
      </c>
      <c r="IB171">
        <v>0</v>
      </c>
      <c r="IC171">
        <v>0</v>
      </c>
      <c r="II171">
        <v>0</v>
      </c>
      <c r="IN171">
        <v>0</v>
      </c>
      <c r="IO171">
        <v>0</v>
      </c>
      <c r="IP171">
        <v>3000000</v>
      </c>
      <c r="IR171">
        <v>5000000</v>
      </c>
      <c r="IW171">
        <v>0</v>
      </c>
      <c r="IY171">
        <v>4000000</v>
      </c>
      <c r="IZ171">
        <v>3000000</v>
      </c>
      <c r="JB171">
        <v>0</v>
      </c>
      <c r="JD171">
        <v>3000000</v>
      </c>
      <c r="JF171">
        <v>3000000</v>
      </c>
      <c r="JH171">
        <v>0</v>
      </c>
      <c r="JI171">
        <v>5000000</v>
      </c>
      <c r="JK171">
        <v>0</v>
      </c>
    </row>
    <row r="172" spans="1:271" ht="30">
      <c r="A172" s="10" t="s">
        <v>806</v>
      </c>
      <c r="B172" s="10">
        <v>1976</v>
      </c>
      <c r="C172" s="29" t="s">
        <v>807</v>
      </c>
      <c r="D172" s="10" t="s">
        <v>809</v>
      </c>
      <c r="E172" s="12">
        <v>23</v>
      </c>
      <c r="F172" s="13" t="s">
        <v>808</v>
      </c>
      <c r="I172" s="8" t="s">
        <v>833</v>
      </c>
      <c r="K172" s="7" t="s">
        <v>137</v>
      </c>
      <c r="P172" s="8">
        <v>0</v>
      </c>
      <c r="R172" s="8" t="s">
        <v>843</v>
      </c>
      <c r="S172" s="8"/>
      <c r="T172" s="8" t="s">
        <v>360</v>
      </c>
      <c r="U172" s="8"/>
      <c r="BD172">
        <v>40000000</v>
      </c>
      <c r="HE172">
        <v>0</v>
      </c>
      <c r="HG172">
        <v>6000000</v>
      </c>
      <c r="HJ172">
        <v>0</v>
      </c>
      <c r="HL172">
        <v>4000000</v>
      </c>
      <c r="HU172">
        <v>0</v>
      </c>
      <c r="HV172">
        <v>0</v>
      </c>
      <c r="HW172">
        <v>0</v>
      </c>
      <c r="IB172">
        <v>0</v>
      </c>
      <c r="IC172">
        <v>0</v>
      </c>
      <c r="II172" s="8">
        <v>0</v>
      </c>
      <c r="IN172">
        <v>0</v>
      </c>
      <c r="IO172">
        <v>0</v>
      </c>
      <c r="IP172">
        <v>0</v>
      </c>
      <c r="IR172">
        <v>5000000</v>
      </c>
      <c r="IW172">
        <v>4000000</v>
      </c>
      <c r="IY172">
        <v>0</v>
      </c>
      <c r="IZ172">
        <v>3000000</v>
      </c>
      <c r="JB172">
        <v>0</v>
      </c>
      <c r="JD172">
        <v>0</v>
      </c>
      <c r="JF172">
        <v>0</v>
      </c>
      <c r="JH172">
        <v>0</v>
      </c>
      <c r="JI172">
        <v>4000000</v>
      </c>
      <c r="JK172">
        <v>0</v>
      </c>
    </row>
    <row r="173" spans="1:271" ht="30">
      <c r="A173" s="10" t="s">
        <v>806</v>
      </c>
      <c r="B173" s="10">
        <v>1976</v>
      </c>
      <c r="C173" s="29" t="s">
        <v>807</v>
      </c>
      <c r="D173" s="10" t="s">
        <v>809</v>
      </c>
      <c r="E173" s="12">
        <v>23</v>
      </c>
      <c r="F173" s="13" t="s">
        <v>808</v>
      </c>
      <c r="I173" s="8" t="s">
        <v>833</v>
      </c>
      <c r="K173" s="7" t="s">
        <v>74</v>
      </c>
      <c r="P173">
        <v>0</v>
      </c>
      <c r="R173" s="8" t="s">
        <v>843</v>
      </c>
      <c r="S173" s="8"/>
      <c r="T173" s="8" t="s">
        <v>360</v>
      </c>
      <c r="U173" s="8"/>
      <c r="BD173">
        <v>6000000</v>
      </c>
      <c r="HE173">
        <v>0</v>
      </c>
      <c r="HG173">
        <v>7000000</v>
      </c>
      <c r="HJ173">
        <v>0</v>
      </c>
      <c r="HL173">
        <v>0</v>
      </c>
      <c r="HU173" s="8">
        <v>0</v>
      </c>
      <c r="HV173">
        <v>0</v>
      </c>
      <c r="HW173">
        <v>0</v>
      </c>
      <c r="IB173">
        <v>0</v>
      </c>
      <c r="IC173">
        <v>0</v>
      </c>
      <c r="II173">
        <v>0</v>
      </c>
      <c r="IN173">
        <v>0</v>
      </c>
      <c r="IO173">
        <v>0</v>
      </c>
      <c r="IP173">
        <v>0</v>
      </c>
      <c r="IR173">
        <v>5000000</v>
      </c>
      <c r="IW173">
        <v>3000000</v>
      </c>
      <c r="IY173">
        <v>0</v>
      </c>
      <c r="IZ173">
        <v>4000000</v>
      </c>
      <c r="JB173">
        <v>0</v>
      </c>
      <c r="JD173">
        <v>0</v>
      </c>
      <c r="JF173">
        <v>0</v>
      </c>
      <c r="JH173">
        <v>0</v>
      </c>
      <c r="JI173">
        <v>5000000</v>
      </c>
      <c r="JK173">
        <v>3000000</v>
      </c>
    </row>
    <row r="174" spans="1:271" ht="30">
      <c r="A174" s="10" t="s">
        <v>806</v>
      </c>
      <c r="B174" s="10">
        <v>1976</v>
      </c>
      <c r="C174" s="29" t="s">
        <v>807</v>
      </c>
      <c r="D174" s="10" t="s">
        <v>809</v>
      </c>
      <c r="E174" s="12">
        <v>23</v>
      </c>
      <c r="F174" s="13" t="s">
        <v>808</v>
      </c>
      <c r="I174" s="8" t="s">
        <v>833</v>
      </c>
      <c r="K174" s="7" t="s">
        <v>829</v>
      </c>
      <c r="P174" s="8">
        <v>0</v>
      </c>
      <c r="R174" s="8" t="s">
        <v>843</v>
      </c>
      <c r="S174" s="8"/>
      <c r="T174" s="8" t="s">
        <v>360</v>
      </c>
      <c r="U174" s="8"/>
      <c r="BD174">
        <v>6000000</v>
      </c>
      <c r="HE174">
        <v>0</v>
      </c>
      <c r="HG174">
        <v>7000000</v>
      </c>
      <c r="HJ174">
        <v>0</v>
      </c>
      <c r="HL174">
        <v>0</v>
      </c>
      <c r="HU174">
        <v>0</v>
      </c>
      <c r="HV174">
        <v>0</v>
      </c>
      <c r="HW174">
        <v>0</v>
      </c>
      <c r="IB174">
        <v>0</v>
      </c>
      <c r="IC174">
        <v>0</v>
      </c>
      <c r="II174" s="8">
        <v>0</v>
      </c>
      <c r="IN174">
        <v>0</v>
      </c>
      <c r="IO174">
        <v>0</v>
      </c>
      <c r="IP174">
        <v>3000000</v>
      </c>
      <c r="IR174">
        <v>4000000</v>
      </c>
      <c r="IW174">
        <v>0</v>
      </c>
      <c r="IY174">
        <v>4000000</v>
      </c>
      <c r="IZ174">
        <v>4000000</v>
      </c>
      <c r="JB174">
        <v>0</v>
      </c>
      <c r="JD174">
        <v>0</v>
      </c>
      <c r="JF174">
        <v>0</v>
      </c>
      <c r="JH174">
        <v>0</v>
      </c>
      <c r="JI174">
        <v>5000000</v>
      </c>
      <c r="JK174">
        <v>4000000</v>
      </c>
    </row>
    <row r="175" spans="1:271" ht="30">
      <c r="A175" s="10" t="s">
        <v>806</v>
      </c>
      <c r="B175" s="10">
        <v>1976</v>
      </c>
      <c r="C175" s="29" t="s">
        <v>807</v>
      </c>
      <c r="D175" s="10" t="s">
        <v>809</v>
      </c>
      <c r="E175" s="12">
        <v>23</v>
      </c>
      <c r="F175" s="13" t="s">
        <v>808</v>
      </c>
      <c r="I175" s="8" t="s">
        <v>833</v>
      </c>
      <c r="K175" s="7" t="s">
        <v>830</v>
      </c>
      <c r="P175">
        <v>0</v>
      </c>
      <c r="R175" s="8" t="s">
        <v>843</v>
      </c>
      <c r="S175" s="8"/>
      <c r="T175" s="8" t="s">
        <v>360</v>
      </c>
      <c r="U175" s="8"/>
      <c r="BD175">
        <v>6000000</v>
      </c>
      <c r="HE175">
        <v>0</v>
      </c>
      <c r="HG175">
        <v>6000000</v>
      </c>
      <c r="HJ175">
        <v>0</v>
      </c>
      <c r="HL175">
        <v>0</v>
      </c>
      <c r="HU175">
        <v>0</v>
      </c>
      <c r="HV175">
        <v>0</v>
      </c>
      <c r="HW175">
        <v>0</v>
      </c>
      <c r="IB175">
        <v>0</v>
      </c>
      <c r="IC175">
        <v>0</v>
      </c>
      <c r="II175">
        <v>0</v>
      </c>
      <c r="IN175">
        <v>0</v>
      </c>
      <c r="IO175">
        <v>0</v>
      </c>
      <c r="IP175">
        <v>3000000</v>
      </c>
      <c r="IR175">
        <v>5000000</v>
      </c>
      <c r="IW175">
        <v>3000000</v>
      </c>
      <c r="IY175">
        <v>0</v>
      </c>
      <c r="IZ175">
        <v>0</v>
      </c>
      <c r="JB175">
        <v>0</v>
      </c>
      <c r="JD175">
        <v>0</v>
      </c>
      <c r="JF175">
        <v>0</v>
      </c>
      <c r="JH175">
        <v>3000000</v>
      </c>
      <c r="JI175">
        <v>3000000</v>
      </c>
      <c r="JK175">
        <v>0</v>
      </c>
    </row>
    <row r="176" spans="1:271" ht="30">
      <c r="A176" s="10" t="s">
        <v>806</v>
      </c>
      <c r="B176" s="10">
        <v>1976</v>
      </c>
      <c r="C176" s="29" t="s">
        <v>807</v>
      </c>
      <c r="D176" s="10" t="s">
        <v>809</v>
      </c>
      <c r="E176" s="12">
        <v>23</v>
      </c>
      <c r="F176" s="13" t="s">
        <v>808</v>
      </c>
      <c r="I176" s="8" t="s">
        <v>824</v>
      </c>
      <c r="K176" s="7" t="s">
        <v>77</v>
      </c>
      <c r="P176" s="8">
        <v>0</v>
      </c>
      <c r="R176" s="8" t="s">
        <v>843</v>
      </c>
      <c r="S176" s="8"/>
      <c r="T176" s="8" t="s">
        <v>360</v>
      </c>
      <c r="U176" s="8"/>
      <c r="BD176">
        <v>0</v>
      </c>
      <c r="HE176">
        <v>3000000</v>
      </c>
      <c r="HG176">
        <v>3000000</v>
      </c>
      <c r="HJ176">
        <v>3000000</v>
      </c>
      <c r="HL176">
        <v>3000000</v>
      </c>
      <c r="HU176" s="8">
        <v>0</v>
      </c>
      <c r="HV176">
        <v>0</v>
      </c>
      <c r="HW176">
        <v>0</v>
      </c>
      <c r="IB176">
        <v>0</v>
      </c>
      <c r="IC176">
        <v>0</v>
      </c>
      <c r="II176" s="8">
        <v>0</v>
      </c>
      <c r="IN176" s="8">
        <v>0</v>
      </c>
      <c r="IO176">
        <v>0</v>
      </c>
      <c r="IP176">
        <v>4000000</v>
      </c>
      <c r="IR176">
        <v>0</v>
      </c>
      <c r="IW176">
        <v>3000000</v>
      </c>
      <c r="IY176">
        <v>5000000</v>
      </c>
      <c r="IZ176">
        <v>3000000</v>
      </c>
      <c r="JB176">
        <v>3000000</v>
      </c>
      <c r="JD176">
        <v>3000000</v>
      </c>
      <c r="JF176">
        <v>0</v>
      </c>
      <c r="JH176">
        <v>3000000</v>
      </c>
      <c r="JI176">
        <v>3000000</v>
      </c>
      <c r="JK176">
        <v>5000000</v>
      </c>
    </row>
    <row r="177" spans="1:271" ht="30">
      <c r="A177" s="10" t="s">
        <v>806</v>
      </c>
      <c r="B177" s="10">
        <v>1976</v>
      </c>
      <c r="C177" s="29" t="s">
        <v>807</v>
      </c>
      <c r="D177" s="10" t="s">
        <v>809</v>
      </c>
      <c r="E177" s="12">
        <v>23</v>
      </c>
      <c r="F177" s="13" t="s">
        <v>808</v>
      </c>
      <c r="I177" s="8" t="s">
        <v>824</v>
      </c>
      <c r="K177" s="7" t="s">
        <v>828</v>
      </c>
      <c r="P177">
        <v>0</v>
      </c>
      <c r="R177" s="8" t="s">
        <v>843</v>
      </c>
      <c r="S177" s="8"/>
      <c r="T177" s="8" t="s">
        <v>360</v>
      </c>
      <c r="U177" s="8"/>
      <c r="BD177">
        <v>0</v>
      </c>
      <c r="HE177">
        <v>0</v>
      </c>
      <c r="HG177">
        <v>3000000</v>
      </c>
      <c r="HJ177">
        <v>3000000</v>
      </c>
      <c r="HL177">
        <v>4000000</v>
      </c>
      <c r="HU177">
        <v>0</v>
      </c>
      <c r="HV177">
        <v>0</v>
      </c>
      <c r="HW177">
        <v>0</v>
      </c>
      <c r="IB177">
        <v>0</v>
      </c>
      <c r="IC177">
        <v>0</v>
      </c>
      <c r="II177">
        <v>0</v>
      </c>
      <c r="IN177">
        <v>0</v>
      </c>
      <c r="IO177">
        <v>0</v>
      </c>
      <c r="IP177">
        <v>4000000</v>
      </c>
      <c r="IR177">
        <v>0</v>
      </c>
      <c r="IW177">
        <v>4000000</v>
      </c>
      <c r="IY177">
        <v>4000000</v>
      </c>
      <c r="IZ177">
        <v>3000000</v>
      </c>
      <c r="JB177">
        <v>4000000</v>
      </c>
      <c r="JD177">
        <v>0</v>
      </c>
      <c r="JF177">
        <v>0</v>
      </c>
      <c r="JH177">
        <v>3000000</v>
      </c>
      <c r="JI177">
        <v>4000000</v>
      </c>
      <c r="JK177">
        <v>6000000</v>
      </c>
    </row>
    <row r="178" spans="1:271" ht="30">
      <c r="A178" s="10" t="s">
        <v>806</v>
      </c>
      <c r="B178" s="10">
        <v>1976</v>
      </c>
      <c r="C178" s="29" t="s">
        <v>807</v>
      </c>
      <c r="D178" s="10" t="s">
        <v>809</v>
      </c>
      <c r="E178" s="12">
        <v>23</v>
      </c>
      <c r="F178" s="13" t="s">
        <v>808</v>
      </c>
      <c r="I178" s="8" t="s">
        <v>824</v>
      </c>
      <c r="K178" s="7" t="s">
        <v>137</v>
      </c>
      <c r="P178" s="8">
        <v>0</v>
      </c>
      <c r="R178" s="8" t="s">
        <v>843</v>
      </c>
      <c r="S178" s="8"/>
      <c r="T178" s="8" t="s">
        <v>360</v>
      </c>
      <c r="U178" s="8"/>
      <c r="BD178">
        <v>0</v>
      </c>
      <c r="HE178">
        <v>0</v>
      </c>
      <c r="HG178">
        <v>4000000</v>
      </c>
      <c r="HJ178">
        <v>3000000</v>
      </c>
      <c r="HL178">
        <v>0</v>
      </c>
      <c r="HU178">
        <v>0</v>
      </c>
      <c r="HV178">
        <v>0</v>
      </c>
      <c r="HW178">
        <v>0</v>
      </c>
      <c r="IB178">
        <v>3000000</v>
      </c>
      <c r="IC178">
        <v>0</v>
      </c>
      <c r="II178" s="8">
        <v>0</v>
      </c>
      <c r="IN178">
        <v>0</v>
      </c>
      <c r="IO178">
        <v>0</v>
      </c>
      <c r="IP178">
        <v>5000000</v>
      </c>
      <c r="IR178">
        <v>0</v>
      </c>
      <c r="IW178">
        <v>0</v>
      </c>
      <c r="IY178">
        <v>0</v>
      </c>
      <c r="IZ178">
        <v>0</v>
      </c>
      <c r="JB178">
        <v>3000000</v>
      </c>
      <c r="JD178">
        <v>0</v>
      </c>
      <c r="JF178">
        <v>0</v>
      </c>
      <c r="JH178">
        <v>0</v>
      </c>
      <c r="JI178">
        <v>0</v>
      </c>
      <c r="JK178">
        <v>5000000</v>
      </c>
    </row>
    <row r="179" spans="1:271" ht="30">
      <c r="A179" s="10" t="s">
        <v>806</v>
      </c>
      <c r="B179" s="10">
        <v>1976</v>
      </c>
      <c r="C179" s="29" t="s">
        <v>807</v>
      </c>
      <c r="D179" s="10" t="s">
        <v>809</v>
      </c>
      <c r="E179" s="12">
        <v>23</v>
      </c>
      <c r="F179" s="13" t="s">
        <v>808</v>
      </c>
      <c r="I179" s="8" t="s">
        <v>824</v>
      </c>
      <c r="K179" s="7" t="s">
        <v>74</v>
      </c>
      <c r="P179">
        <v>0</v>
      </c>
      <c r="R179" s="8" t="s">
        <v>843</v>
      </c>
      <c r="S179" s="8"/>
      <c r="T179" s="8" t="s">
        <v>360</v>
      </c>
      <c r="U179" s="8"/>
      <c r="BD179">
        <v>0</v>
      </c>
      <c r="HE179">
        <v>0</v>
      </c>
      <c r="HG179">
        <v>6000000</v>
      </c>
      <c r="HJ179">
        <v>4000000</v>
      </c>
      <c r="HL179">
        <v>4000000</v>
      </c>
      <c r="HU179" s="8">
        <v>0</v>
      </c>
      <c r="HV179">
        <v>0</v>
      </c>
      <c r="HW179">
        <v>0</v>
      </c>
      <c r="IB179">
        <v>0</v>
      </c>
      <c r="IC179">
        <v>0</v>
      </c>
      <c r="II179">
        <v>0</v>
      </c>
      <c r="IN179">
        <v>0</v>
      </c>
      <c r="IO179">
        <v>0</v>
      </c>
      <c r="IP179">
        <v>5000000</v>
      </c>
      <c r="IR179">
        <v>0</v>
      </c>
      <c r="IW179">
        <v>0</v>
      </c>
      <c r="IY179">
        <v>0</v>
      </c>
      <c r="IZ179">
        <v>0</v>
      </c>
      <c r="JB179">
        <v>0</v>
      </c>
      <c r="JD179">
        <v>4000000</v>
      </c>
      <c r="JF179">
        <v>0</v>
      </c>
      <c r="JH179">
        <v>0</v>
      </c>
      <c r="JI179">
        <v>4000000</v>
      </c>
      <c r="JK179">
        <v>4000000</v>
      </c>
    </row>
    <row r="180" spans="1:271" ht="30">
      <c r="A180" s="10" t="s">
        <v>806</v>
      </c>
      <c r="B180" s="10">
        <v>1976</v>
      </c>
      <c r="C180" s="29" t="s">
        <v>807</v>
      </c>
      <c r="D180" s="10" t="s">
        <v>809</v>
      </c>
      <c r="E180" s="12">
        <v>23</v>
      </c>
      <c r="F180" s="13" t="s">
        <v>808</v>
      </c>
      <c r="I180" s="8" t="s">
        <v>824</v>
      </c>
      <c r="K180" s="7" t="s">
        <v>829</v>
      </c>
      <c r="P180" s="8">
        <v>0</v>
      </c>
      <c r="R180" s="8" t="s">
        <v>843</v>
      </c>
      <c r="S180" s="8"/>
      <c r="T180" s="8" t="s">
        <v>360</v>
      </c>
      <c r="U180" s="8"/>
      <c r="BD180">
        <v>0</v>
      </c>
      <c r="HE180">
        <v>0</v>
      </c>
      <c r="HG180">
        <v>7000000</v>
      </c>
      <c r="HJ180">
        <v>4000000</v>
      </c>
      <c r="HL180">
        <v>0</v>
      </c>
      <c r="HU180">
        <v>0</v>
      </c>
      <c r="HV180">
        <v>0</v>
      </c>
      <c r="HW180">
        <v>0</v>
      </c>
      <c r="IB180">
        <v>3000000</v>
      </c>
      <c r="IC180">
        <v>0</v>
      </c>
      <c r="II180" s="8">
        <v>0</v>
      </c>
      <c r="IN180">
        <v>0</v>
      </c>
      <c r="IO180">
        <v>0</v>
      </c>
      <c r="IP180">
        <v>5000000</v>
      </c>
      <c r="IR180">
        <v>0</v>
      </c>
      <c r="IW180">
        <v>0</v>
      </c>
      <c r="IY180">
        <v>0</v>
      </c>
      <c r="IZ180">
        <v>3000000</v>
      </c>
      <c r="JB180">
        <v>0</v>
      </c>
      <c r="JD180">
        <v>5000000</v>
      </c>
      <c r="JF180">
        <v>0</v>
      </c>
      <c r="JH180">
        <v>3000000</v>
      </c>
      <c r="JI180">
        <v>5000000</v>
      </c>
      <c r="JK180">
        <v>3000000</v>
      </c>
    </row>
    <row r="181" spans="1:271" ht="30">
      <c r="A181" s="10" t="s">
        <v>806</v>
      </c>
      <c r="B181" s="10">
        <v>1976</v>
      </c>
      <c r="C181" s="29" t="s">
        <v>807</v>
      </c>
      <c r="D181" s="10" t="s">
        <v>809</v>
      </c>
      <c r="E181" s="12">
        <v>23</v>
      </c>
      <c r="F181" s="13" t="s">
        <v>808</v>
      </c>
      <c r="I181" s="8" t="s">
        <v>824</v>
      </c>
      <c r="K181" s="7" t="s">
        <v>830</v>
      </c>
      <c r="P181">
        <v>0</v>
      </c>
      <c r="R181" s="8" t="s">
        <v>843</v>
      </c>
      <c r="S181" s="8"/>
      <c r="T181" s="8" t="s">
        <v>360</v>
      </c>
      <c r="U181" s="8"/>
      <c r="BD181">
        <v>0</v>
      </c>
      <c r="HE181">
        <v>0</v>
      </c>
      <c r="HG181">
        <v>5000000</v>
      </c>
      <c r="HJ181">
        <v>4000000</v>
      </c>
      <c r="HL181">
        <v>0</v>
      </c>
      <c r="HU181">
        <v>0</v>
      </c>
      <c r="HV181">
        <v>3000000</v>
      </c>
      <c r="HW181">
        <v>0</v>
      </c>
      <c r="IB181">
        <v>0</v>
      </c>
      <c r="IC181">
        <v>0</v>
      </c>
      <c r="II181">
        <v>0</v>
      </c>
      <c r="IN181">
        <v>0</v>
      </c>
      <c r="IO181">
        <v>0</v>
      </c>
      <c r="IP181">
        <v>4000000</v>
      </c>
      <c r="IR181">
        <v>0</v>
      </c>
      <c r="IW181">
        <v>0</v>
      </c>
      <c r="IY181">
        <v>0</v>
      </c>
      <c r="IZ181">
        <v>4000000</v>
      </c>
      <c r="JB181">
        <v>0</v>
      </c>
      <c r="JD181">
        <v>3000000</v>
      </c>
      <c r="JF181">
        <v>0</v>
      </c>
      <c r="JH181">
        <v>0</v>
      </c>
      <c r="JI181">
        <v>0</v>
      </c>
      <c r="JK181">
        <v>3000000</v>
      </c>
    </row>
    <row r="182" spans="1:271" ht="30">
      <c r="A182" s="10" t="s">
        <v>806</v>
      </c>
      <c r="B182" s="10">
        <v>1976</v>
      </c>
      <c r="C182" s="29" t="s">
        <v>807</v>
      </c>
      <c r="D182" s="10" t="s">
        <v>809</v>
      </c>
      <c r="E182" s="12">
        <v>23</v>
      </c>
      <c r="F182" s="13" t="s">
        <v>808</v>
      </c>
      <c r="I182" s="8" t="s">
        <v>834</v>
      </c>
      <c r="K182" s="7" t="s">
        <v>77</v>
      </c>
      <c r="P182" s="8">
        <v>0</v>
      </c>
      <c r="R182" s="8" t="s">
        <v>843</v>
      </c>
      <c r="S182" s="8"/>
      <c r="T182" s="8" t="s">
        <v>360</v>
      </c>
      <c r="U182" s="8"/>
      <c r="BD182">
        <v>0</v>
      </c>
      <c r="HE182">
        <v>5000000</v>
      </c>
      <c r="HG182">
        <v>5000000</v>
      </c>
      <c r="HJ182">
        <v>5000000</v>
      </c>
      <c r="HL182">
        <v>4000000</v>
      </c>
      <c r="HU182">
        <v>3000000</v>
      </c>
      <c r="HV182">
        <v>0</v>
      </c>
      <c r="HW182">
        <v>4000000</v>
      </c>
      <c r="IB182">
        <v>5000000</v>
      </c>
      <c r="IC182">
        <v>0</v>
      </c>
      <c r="II182" s="8">
        <v>4000000</v>
      </c>
      <c r="IN182" s="8">
        <v>0</v>
      </c>
      <c r="IO182">
        <v>0</v>
      </c>
      <c r="IP182">
        <v>0</v>
      </c>
      <c r="IR182">
        <v>0</v>
      </c>
      <c r="IW182">
        <v>5000000</v>
      </c>
      <c r="IY182">
        <v>0</v>
      </c>
      <c r="IZ182">
        <v>0</v>
      </c>
      <c r="JB182">
        <v>5000000</v>
      </c>
      <c r="JD182">
        <v>0</v>
      </c>
      <c r="JF182">
        <v>3000000</v>
      </c>
      <c r="JH182">
        <v>5000000</v>
      </c>
      <c r="JI182">
        <v>0</v>
      </c>
      <c r="JK182">
        <v>4000000</v>
      </c>
    </row>
    <row r="183" spans="1:271" ht="30">
      <c r="A183" s="10" t="s">
        <v>806</v>
      </c>
      <c r="B183" s="10">
        <v>1976</v>
      </c>
      <c r="C183" s="29" t="s">
        <v>807</v>
      </c>
      <c r="D183" s="10" t="s">
        <v>809</v>
      </c>
      <c r="E183" s="12">
        <v>23</v>
      </c>
      <c r="F183" s="13" t="s">
        <v>808</v>
      </c>
      <c r="I183" s="8" t="s">
        <v>834</v>
      </c>
      <c r="K183" s="7" t="s">
        <v>828</v>
      </c>
      <c r="P183">
        <v>0</v>
      </c>
      <c r="R183" s="8" t="s">
        <v>843</v>
      </c>
      <c r="S183" s="8"/>
      <c r="T183" s="8" t="s">
        <v>360</v>
      </c>
      <c r="U183" s="8"/>
      <c r="BD183">
        <v>0</v>
      </c>
      <c r="HE183">
        <v>4000000</v>
      </c>
      <c r="HG183">
        <v>0</v>
      </c>
      <c r="HJ183">
        <v>5000000</v>
      </c>
      <c r="HL183">
        <v>5000000</v>
      </c>
      <c r="HU183">
        <v>3000000</v>
      </c>
      <c r="HV183">
        <v>0</v>
      </c>
      <c r="HW183">
        <v>0</v>
      </c>
      <c r="IB183">
        <v>0</v>
      </c>
      <c r="IC183">
        <v>0</v>
      </c>
      <c r="II183">
        <v>0</v>
      </c>
      <c r="IN183">
        <v>0</v>
      </c>
      <c r="IO183">
        <v>0</v>
      </c>
      <c r="IP183">
        <v>0</v>
      </c>
      <c r="IR183">
        <v>0</v>
      </c>
      <c r="IW183">
        <v>4000000</v>
      </c>
      <c r="IY183">
        <v>0</v>
      </c>
      <c r="IZ183">
        <v>4000000</v>
      </c>
      <c r="JB183">
        <v>6000000</v>
      </c>
      <c r="JD183">
        <v>0</v>
      </c>
      <c r="JF183">
        <v>0</v>
      </c>
      <c r="JH183">
        <v>0</v>
      </c>
      <c r="JI183">
        <v>0</v>
      </c>
      <c r="JK183">
        <v>5000000</v>
      </c>
    </row>
    <row r="184" spans="1:271" ht="30">
      <c r="A184" s="10" t="s">
        <v>806</v>
      </c>
      <c r="B184" s="10">
        <v>1976</v>
      </c>
      <c r="C184" s="29" t="s">
        <v>807</v>
      </c>
      <c r="D184" s="10" t="s">
        <v>809</v>
      </c>
      <c r="E184" s="12">
        <v>23</v>
      </c>
      <c r="F184" s="13" t="s">
        <v>808</v>
      </c>
      <c r="I184" s="8" t="s">
        <v>834</v>
      </c>
      <c r="K184" s="7" t="s">
        <v>137</v>
      </c>
      <c r="P184" s="8">
        <v>0</v>
      </c>
      <c r="R184" s="8" t="s">
        <v>843</v>
      </c>
      <c r="S184" s="8"/>
      <c r="T184" s="8" t="s">
        <v>360</v>
      </c>
      <c r="U184" s="8"/>
      <c r="BD184">
        <v>0</v>
      </c>
      <c r="HE184">
        <v>4000000</v>
      </c>
      <c r="HG184">
        <v>0</v>
      </c>
      <c r="HJ184">
        <v>3000000</v>
      </c>
      <c r="HL184">
        <v>5000000</v>
      </c>
      <c r="HU184">
        <v>0</v>
      </c>
      <c r="HV184">
        <v>0</v>
      </c>
      <c r="HW184">
        <v>4000000</v>
      </c>
      <c r="IB184">
        <v>0</v>
      </c>
      <c r="IC184">
        <v>0</v>
      </c>
      <c r="II184" s="8">
        <v>0</v>
      </c>
      <c r="IN184">
        <v>0</v>
      </c>
      <c r="IO184">
        <v>0</v>
      </c>
      <c r="IP184">
        <v>0</v>
      </c>
      <c r="IR184">
        <v>0</v>
      </c>
      <c r="IW184">
        <v>0</v>
      </c>
      <c r="IY184">
        <v>0</v>
      </c>
      <c r="IZ184">
        <v>3000000</v>
      </c>
      <c r="JB184">
        <v>6000000</v>
      </c>
      <c r="JD184">
        <v>0</v>
      </c>
      <c r="JF184">
        <v>0</v>
      </c>
      <c r="JH184">
        <v>3000000</v>
      </c>
      <c r="JI184">
        <v>0</v>
      </c>
      <c r="JK184">
        <v>6000000</v>
      </c>
    </row>
    <row r="185" spans="1:271" ht="30">
      <c r="A185" s="10" t="s">
        <v>806</v>
      </c>
      <c r="B185" s="10">
        <v>1976</v>
      </c>
      <c r="C185" s="29" t="s">
        <v>807</v>
      </c>
      <c r="D185" s="10" t="s">
        <v>809</v>
      </c>
      <c r="E185" s="12">
        <v>23</v>
      </c>
      <c r="F185" s="13" t="s">
        <v>808</v>
      </c>
      <c r="I185" s="8" t="s">
        <v>834</v>
      </c>
      <c r="K185" s="7" t="s">
        <v>74</v>
      </c>
      <c r="P185">
        <v>0</v>
      </c>
      <c r="R185" s="8" t="s">
        <v>843</v>
      </c>
      <c r="S185" s="8"/>
      <c r="T185" s="8" t="s">
        <v>360</v>
      </c>
      <c r="U185" s="8"/>
      <c r="BD185">
        <v>0</v>
      </c>
      <c r="HE185">
        <v>0</v>
      </c>
      <c r="HG185">
        <v>5000000</v>
      </c>
      <c r="HJ185">
        <v>4000000</v>
      </c>
      <c r="HL185">
        <v>4000000</v>
      </c>
      <c r="HU185">
        <v>0</v>
      </c>
      <c r="HV185">
        <v>0</v>
      </c>
      <c r="HW185">
        <v>6000000</v>
      </c>
      <c r="IB185" s="22"/>
      <c r="IC185">
        <v>0</v>
      </c>
      <c r="II185">
        <v>0</v>
      </c>
      <c r="IN185">
        <v>0</v>
      </c>
      <c r="IO185">
        <v>0</v>
      </c>
      <c r="IP185">
        <v>5000000</v>
      </c>
      <c r="IR185">
        <v>0</v>
      </c>
      <c r="IW185">
        <v>5000000</v>
      </c>
      <c r="IY185">
        <v>0</v>
      </c>
      <c r="IZ185">
        <v>6000000</v>
      </c>
      <c r="JB185">
        <v>6000000</v>
      </c>
      <c r="JD185">
        <v>0</v>
      </c>
      <c r="JF185">
        <v>0</v>
      </c>
      <c r="JH185">
        <v>4000000</v>
      </c>
      <c r="JI185">
        <v>0</v>
      </c>
      <c r="JK185">
        <v>7000000</v>
      </c>
    </row>
    <row r="186" spans="1:271" ht="30">
      <c r="A186" s="10" t="s">
        <v>806</v>
      </c>
      <c r="B186" s="10">
        <v>1976</v>
      </c>
      <c r="C186" s="29" t="s">
        <v>807</v>
      </c>
      <c r="D186" s="10" t="s">
        <v>809</v>
      </c>
      <c r="E186" s="12">
        <v>23</v>
      </c>
      <c r="F186" s="13" t="s">
        <v>808</v>
      </c>
      <c r="I186" s="8" t="s">
        <v>834</v>
      </c>
      <c r="K186" s="7" t="s">
        <v>829</v>
      </c>
      <c r="P186" s="8">
        <v>0</v>
      </c>
      <c r="R186" s="8" t="s">
        <v>843</v>
      </c>
      <c r="S186" s="8"/>
      <c r="T186" s="8" t="s">
        <v>360</v>
      </c>
      <c r="U186" s="8"/>
      <c r="BD186">
        <v>0</v>
      </c>
      <c r="HE186">
        <v>3000000</v>
      </c>
      <c r="HG186">
        <v>5000000</v>
      </c>
      <c r="HJ186">
        <v>5000000</v>
      </c>
      <c r="HL186">
        <v>4000000</v>
      </c>
      <c r="HU186">
        <v>0</v>
      </c>
      <c r="HV186">
        <v>0</v>
      </c>
      <c r="HW186">
        <v>5000000</v>
      </c>
      <c r="IC186">
        <v>0</v>
      </c>
      <c r="II186" s="8">
        <v>0</v>
      </c>
      <c r="IN186">
        <v>0</v>
      </c>
      <c r="IO186">
        <v>4000000</v>
      </c>
      <c r="IP186">
        <v>5000000</v>
      </c>
      <c r="IR186">
        <v>0</v>
      </c>
      <c r="IW186">
        <v>6000000</v>
      </c>
      <c r="IY186">
        <v>0</v>
      </c>
      <c r="IZ186">
        <v>3000000</v>
      </c>
      <c r="JB186">
        <v>6000000</v>
      </c>
      <c r="JD186">
        <v>0</v>
      </c>
      <c r="JF186">
        <v>0</v>
      </c>
      <c r="JH186">
        <v>0</v>
      </c>
      <c r="JI186">
        <v>0</v>
      </c>
      <c r="JK186">
        <v>6000000</v>
      </c>
    </row>
    <row r="187" spans="1:271" ht="30">
      <c r="A187" s="10" t="s">
        <v>806</v>
      </c>
      <c r="B187" s="10">
        <v>1976</v>
      </c>
      <c r="C187" s="29" t="s">
        <v>807</v>
      </c>
      <c r="D187" s="10" t="s">
        <v>809</v>
      </c>
      <c r="E187" s="12">
        <v>23</v>
      </c>
      <c r="F187" s="13" t="s">
        <v>808</v>
      </c>
      <c r="I187" s="8" t="s">
        <v>834</v>
      </c>
      <c r="K187" s="7" t="s">
        <v>830</v>
      </c>
      <c r="P187">
        <v>0</v>
      </c>
      <c r="R187" s="8" t="s">
        <v>843</v>
      </c>
      <c r="S187" s="8"/>
      <c r="T187" s="8" t="s">
        <v>360</v>
      </c>
      <c r="U187" s="8"/>
      <c r="BD187">
        <v>0</v>
      </c>
      <c r="HE187">
        <v>0</v>
      </c>
      <c r="HG187">
        <v>4000000</v>
      </c>
      <c r="HJ187">
        <v>4000000</v>
      </c>
      <c r="HL187">
        <v>5000000</v>
      </c>
      <c r="HU187">
        <v>0</v>
      </c>
      <c r="HV187">
        <v>0</v>
      </c>
      <c r="HW187">
        <v>6000000</v>
      </c>
      <c r="IC187">
        <v>0</v>
      </c>
      <c r="II187">
        <v>0</v>
      </c>
      <c r="IN187" s="8">
        <v>3000000</v>
      </c>
      <c r="IO187">
        <v>4000000</v>
      </c>
      <c r="IP187">
        <v>6000000</v>
      </c>
      <c r="IR187">
        <v>0</v>
      </c>
      <c r="IW187">
        <v>5000000</v>
      </c>
      <c r="IY187">
        <v>0</v>
      </c>
      <c r="IZ187">
        <v>0</v>
      </c>
      <c r="JB187">
        <v>6000000</v>
      </c>
      <c r="JD187">
        <v>0</v>
      </c>
      <c r="JF187">
        <v>0</v>
      </c>
      <c r="JH187">
        <v>4000000</v>
      </c>
      <c r="JI187">
        <v>0</v>
      </c>
      <c r="JK187">
        <v>6000000</v>
      </c>
    </row>
    <row r="188" spans="1:271" ht="30">
      <c r="A188" s="10" t="s">
        <v>806</v>
      </c>
      <c r="B188" s="10">
        <v>1976</v>
      </c>
      <c r="C188" s="29" t="s">
        <v>807</v>
      </c>
      <c r="D188" s="10" t="s">
        <v>809</v>
      </c>
      <c r="E188" s="12">
        <v>23</v>
      </c>
      <c r="F188" s="13" t="s">
        <v>808</v>
      </c>
      <c r="I188" s="8" t="s">
        <v>835</v>
      </c>
      <c r="K188" s="7" t="s">
        <v>77</v>
      </c>
      <c r="P188" s="8">
        <v>0</v>
      </c>
      <c r="R188" s="8" t="s">
        <v>843</v>
      </c>
      <c r="S188" s="8"/>
      <c r="T188" s="8" t="s">
        <v>360</v>
      </c>
      <c r="U188" s="8"/>
      <c r="BD188">
        <v>0</v>
      </c>
      <c r="HE188">
        <v>0</v>
      </c>
      <c r="HG188">
        <v>5000000</v>
      </c>
      <c r="HJ188">
        <v>0</v>
      </c>
      <c r="HL188">
        <v>5000000</v>
      </c>
      <c r="HU188">
        <v>0</v>
      </c>
      <c r="HV188">
        <v>0</v>
      </c>
      <c r="HW188">
        <v>4000000</v>
      </c>
      <c r="IC188">
        <v>3000000</v>
      </c>
      <c r="II188" s="8">
        <v>0</v>
      </c>
      <c r="IN188">
        <v>5000000</v>
      </c>
      <c r="IO188">
        <v>0</v>
      </c>
      <c r="IP188">
        <v>0</v>
      </c>
      <c r="IR188">
        <v>0</v>
      </c>
      <c r="IW188">
        <v>0</v>
      </c>
      <c r="IY188">
        <v>0</v>
      </c>
      <c r="IZ188">
        <v>0</v>
      </c>
      <c r="JB188">
        <v>5000000</v>
      </c>
      <c r="JD188">
        <v>0</v>
      </c>
      <c r="JF188">
        <v>0</v>
      </c>
      <c r="JH188">
        <v>3000000</v>
      </c>
      <c r="JI188">
        <v>0</v>
      </c>
      <c r="JK188">
        <v>6000000</v>
      </c>
    </row>
    <row r="189" spans="1:271" ht="30">
      <c r="A189" s="10" t="s">
        <v>806</v>
      </c>
      <c r="B189" s="10">
        <v>1976</v>
      </c>
      <c r="C189" s="29" t="s">
        <v>807</v>
      </c>
      <c r="D189" s="10" t="s">
        <v>809</v>
      </c>
      <c r="E189" s="12">
        <v>23</v>
      </c>
      <c r="F189" s="13" t="s">
        <v>808</v>
      </c>
      <c r="I189" s="8" t="s">
        <v>835</v>
      </c>
      <c r="K189" s="7" t="s">
        <v>828</v>
      </c>
      <c r="P189">
        <v>0</v>
      </c>
      <c r="R189" s="8" t="s">
        <v>843</v>
      </c>
      <c r="S189" s="8"/>
      <c r="T189" s="8" t="s">
        <v>360</v>
      </c>
      <c r="U189" s="8"/>
      <c r="BD189">
        <v>0</v>
      </c>
      <c r="HE189">
        <v>0</v>
      </c>
      <c r="HG189">
        <v>6000000</v>
      </c>
      <c r="HL189">
        <v>4000000</v>
      </c>
      <c r="HU189">
        <v>0</v>
      </c>
      <c r="HV189">
        <v>0</v>
      </c>
      <c r="HW189">
        <v>5000000</v>
      </c>
      <c r="IC189">
        <v>0</v>
      </c>
      <c r="II189">
        <v>0</v>
      </c>
      <c r="IN189">
        <v>3000000</v>
      </c>
      <c r="IO189">
        <v>0</v>
      </c>
      <c r="IP189">
        <v>4000000</v>
      </c>
      <c r="IR189">
        <v>0</v>
      </c>
      <c r="IW189">
        <v>4000000</v>
      </c>
      <c r="IY189">
        <v>0</v>
      </c>
      <c r="IZ189">
        <v>0</v>
      </c>
      <c r="JB189">
        <v>5000000</v>
      </c>
      <c r="JD189">
        <v>0</v>
      </c>
      <c r="JF189">
        <v>3000000</v>
      </c>
      <c r="JH189">
        <v>4000000</v>
      </c>
      <c r="JI189">
        <v>0</v>
      </c>
      <c r="JK189">
        <v>4000000</v>
      </c>
    </row>
    <row r="190" spans="1:271" ht="30">
      <c r="A190" s="10" t="s">
        <v>806</v>
      </c>
      <c r="B190" s="10">
        <v>1976</v>
      </c>
      <c r="C190" s="29" t="s">
        <v>807</v>
      </c>
      <c r="D190" s="10" t="s">
        <v>809</v>
      </c>
      <c r="E190" s="12">
        <v>23</v>
      </c>
      <c r="F190" s="13" t="s">
        <v>808</v>
      </c>
      <c r="I190" s="8" t="s">
        <v>835</v>
      </c>
      <c r="K190" s="7" t="s">
        <v>137</v>
      </c>
      <c r="P190" s="8">
        <v>0</v>
      </c>
      <c r="R190" s="8" t="s">
        <v>843</v>
      </c>
      <c r="S190" s="8"/>
      <c r="T190" s="8" t="s">
        <v>360</v>
      </c>
      <c r="U190" s="8"/>
      <c r="BD190">
        <v>0</v>
      </c>
      <c r="HE190">
        <v>0</v>
      </c>
      <c r="HG190">
        <v>4000000</v>
      </c>
      <c r="HJ190">
        <v>3000000</v>
      </c>
      <c r="HL190">
        <v>6000000</v>
      </c>
      <c r="HU190">
        <v>3000000</v>
      </c>
      <c r="HV190">
        <v>0</v>
      </c>
      <c r="HW190">
        <v>0</v>
      </c>
      <c r="IC190">
        <v>0</v>
      </c>
      <c r="II190" s="8">
        <v>0</v>
      </c>
      <c r="IN190">
        <v>0</v>
      </c>
      <c r="IO190">
        <v>0</v>
      </c>
      <c r="IP190">
        <v>4000000</v>
      </c>
      <c r="IR190">
        <v>0</v>
      </c>
      <c r="IW190">
        <v>5000000</v>
      </c>
      <c r="IY190">
        <v>0</v>
      </c>
      <c r="IZ190">
        <v>0</v>
      </c>
      <c r="JB190">
        <v>7000000</v>
      </c>
      <c r="JD190">
        <v>0</v>
      </c>
      <c r="JF190">
        <v>4000000</v>
      </c>
      <c r="JH190">
        <v>5000000</v>
      </c>
      <c r="JI190">
        <v>0</v>
      </c>
      <c r="JK190">
        <v>4000000</v>
      </c>
    </row>
    <row r="191" spans="1:271" ht="30">
      <c r="A191" s="10" t="s">
        <v>806</v>
      </c>
      <c r="B191" s="10">
        <v>1976</v>
      </c>
      <c r="C191" s="29" t="s">
        <v>807</v>
      </c>
      <c r="D191" s="10" t="s">
        <v>809</v>
      </c>
      <c r="E191" s="12">
        <v>23</v>
      </c>
      <c r="F191" s="13" t="s">
        <v>808</v>
      </c>
      <c r="I191" s="8" t="s">
        <v>835</v>
      </c>
      <c r="K191" s="7" t="s">
        <v>74</v>
      </c>
      <c r="P191">
        <v>0</v>
      </c>
      <c r="R191" s="8" t="s">
        <v>843</v>
      </c>
      <c r="S191" s="8"/>
      <c r="T191" s="8" t="s">
        <v>360</v>
      </c>
      <c r="U191" s="8"/>
      <c r="BD191">
        <v>0</v>
      </c>
      <c r="HE191">
        <v>0</v>
      </c>
      <c r="HG191">
        <v>4000000</v>
      </c>
      <c r="HL191">
        <v>5000000</v>
      </c>
      <c r="HU191">
        <v>0</v>
      </c>
      <c r="HV191">
        <v>0</v>
      </c>
      <c r="HW191">
        <v>2000000</v>
      </c>
      <c r="IC191">
        <v>4000000</v>
      </c>
      <c r="II191">
        <v>0</v>
      </c>
      <c r="IN191">
        <v>0</v>
      </c>
      <c r="IO191">
        <v>4000000</v>
      </c>
      <c r="IP191">
        <v>0</v>
      </c>
      <c r="IR191">
        <v>0</v>
      </c>
      <c r="IW191">
        <v>5000000</v>
      </c>
      <c r="IY191">
        <v>0</v>
      </c>
      <c r="IZ191">
        <v>0</v>
      </c>
      <c r="JB191">
        <v>6000000</v>
      </c>
      <c r="JD191">
        <v>0</v>
      </c>
      <c r="JF191">
        <v>5000000</v>
      </c>
      <c r="JH191">
        <v>5000000</v>
      </c>
      <c r="JI191">
        <v>0</v>
      </c>
      <c r="JK191">
        <v>5000000</v>
      </c>
    </row>
    <row r="192" spans="1:271" ht="30">
      <c r="A192" s="10" t="s">
        <v>806</v>
      </c>
      <c r="B192" s="10">
        <v>1976</v>
      </c>
      <c r="C192" s="29" t="s">
        <v>807</v>
      </c>
      <c r="D192" s="10" t="s">
        <v>809</v>
      </c>
      <c r="E192" s="12">
        <v>23</v>
      </c>
      <c r="F192" s="13" t="s">
        <v>808</v>
      </c>
      <c r="I192" s="8" t="s">
        <v>835</v>
      </c>
      <c r="K192" s="7" t="s">
        <v>829</v>
      </c>
      <c r="P192" s="8">
        <v>0</v>
      </c>
      <c r="R192" s="8" t="s">
        <v>843</v>
      </c>
      <c r="S192" s="8"/>
      <c r="T192" s="8" t="s">
        <v>360</v>
      </c>
      <c r="U192" s="8"/>
      <c r="BD192">
        <v>0</v>
      </c>
      <c r="HE192">
        <v>0</v>
      </c>
      <c r="HG192">
        <v>0</v>
      </c>
      <c r="HJ192">
        <v>4000000</v>
      </c>
      <c r="HL192">
        <v>5000000</v>
      </c>
      <c r="HU192">
        <v>0</v>
      </c>
      <c r="HV192">
        <v>0</v>
      </c>
      <c r="HW192">
        <v>0</v>
      </c>
      <c r="IC192">
        <v>0</v>
      </c>
      <c r="II192" s="8">
        <v>0</v>
      </c>
      <c r="IN192">
        <v>0</v>
      </c>
      <c r="IO192">
        <v>0</v>
      </c>
      <c r="IP192">
        <v>0</v>
      </c>
      <c r="IR192">
        <v>0</v>
      </c>
      <c r="IW192">
        <v>5000000</v>
      </c>
      <c r="IY192">
        <v>0</v>
      </c>
      <c r="IZ192">
        <v>0</v>
      </c>
      <c r="JB192">
        <v>6000000</v>
      </c>
      <c r="JD192">
        <v>0</v>
      </c>
      <c r="JF192">
        <v>5000000</v>
      </c>
      <c r="JH192">
        <v>5000000</v>
      </c>
      <c r="JI192">
        <v>0</v>
      </c>
      <c r="JK192">
        <v>6000000</v>
      </c>
    </row>
    <row r="193" spans="1:271" ht="30">
      <c r="A193" s="10" t="s">
        <v>806</v>
      </c>
      <c r="B193" s="10">
        <v>1976</v>
      </c>
      <c r="C193" s="29" t="s">
        <v>807</v>
      </c>
      <c r="D193" s="10" t="s">
        <v>809</v>
      </c>
      <c r="E193" s="12">
        <v>23</v>
      </c>
      <c r="F193" s="13" t="s">
        <v>808</v>
      </c>
      <c r="I193" s="8" t="s">
        <v>835</v>
      </c>
      <c r="K193" s="7" t="s">
        <v>830</v>
      </c>
      <c r="P193">
        <v>0</v>
      </c>
      <c r="R193" s="8" t="s">
        <v>843</v>
      </c>
      <c r="S193" s="8"/>
      <c r="T193" s="8" t="s">
        <v>360</v>
      </c>
      <c r="U193" s="8"/>
      <c r="BD193">
        <v>0</v>
      </c>
      <c r="HE193">
        <v>0</v>
      </c>
      <c r="HG193">
        <v>4000000</v>
      </c>
      <c r="HJ193">
        <v>4000000</v>
      </c>
      <c r="HL193">
        <v>6000000</v>
      </c>
      <c r="HU193">
        <v>0</v>
      </c>
      <c r="HV193">
        <v>0</v>
      </c>
      <c r="HW193">
        <v>0</v>
      </c>
      <c r="IC193">
        <v>0</v>
      </c>
      <c r="II193">
        <v>0</v>
      </c>
      <c r="IN193">
        <v>0</v>
      </c>
      <c r="IO193">
        <v>4000000</v>
      </c>
      <c r="IP193">
        <v>0</v>
      </c>
      <c r="IR193">
        <v>0</v>
      </c>
      <c r="IW193">
        <v>6000000</v>
      </c>
      <c r="IY193">
        <v>0</v>
      </c>
      <c r="IZ193">
        <v>0</v>
      </c>
      <c r="JB193">
        <v>5000000</v>
      </c>
      <c r="JD193">
        <v>0</v>
      </c>
      <c r="JF193">
        <v>5000000</v>
      </c>
      <c r="JH193">
        <v>5000000</v>
      </c>
      <c r="JI193">
        <v>0</v>
      </c>
      <c r="JK193">
        <v>4000000</v>
      </c>
    </row>
    <row r="194" spans="1:271" ht="45">
      <c r="A194" s="10" t="s">
        <v>844</v>
      </c>
      <c r="B194" s="10">
        <v>1980</v>
      </c>
      <c r="C194" s="29" t="s">
        <v>845</v>
      </c>
      <c r="D194" s="10" t="s">
        <v>847</v>
      </c>
      <c r="E194" s="12">
        <v>25</v>
      </c>
      <c r="F194" s="13" t="s">
        <v>846</v>
      </c>
      <c r="I194" s="8" t="s">
        <v>848</v>
      </c>
      <c r="K194" s="7" t="s">
        <v>902</v>
      </c>
      <c r="L194">
        <v>1</v>
      </c>
      <c r="T194" s="8" t="s">
        <v>360</v>
      </c>
      <c r="U194" s="8"/>
    </row>
    <row r="195" spans="1:271" ht="45">
      <c r="A195" s="10" t="s">
        <v>844</v>
      </c>
      <c r="B195" s="10">
        <v>1980</v>
      </c>
      <c r="C195" s="29" t="s">
        <v>845</v>
      </c>
      <c r="D195" s="10" t="s">
        <v>847</v>
      </c>
      <c r="E195" s="12">
        <v>25</v>
      </c>
      <c r="F195" s="13" t="s">
        <v>846</v>
      </c>
      <c r="I195" s="8" t="s">
        <v>848</v>
      </c>
      <c r="K195" s="7" t="s">
        <v>849</v>
      </c>
      <c r="L195">
        <v>2</v>
      </c>
      <c r="T195" s="8" t="s">
        <v>360</v>
      </c>
      <c r="U195" s="8"/>
    </row>
    <row r="196" spans="1:271" ht="45">
      <c r="A196" s="10" t="s">
        <v>844</v>
      </c>
      <c r="B196" s="10">
        <v>1980</v>
      </c>
      <c r="C196" s="29" t="s">
        <v>845</v>
      </c>
      <c r="D196" s="10" t="s">
        <v>847</v>
      </c>
      <c r="E196" s="12">
        <v>25</v>
      </c>
      <c r="F196" s="13" t="s">
        <v>846</v>
      </c>
      <c r="I196" s="8" t="s">
        <v>850</v>
      </c>
      <c r="K196" s="7" t="s">
        <v>902</v>
      </c>
      <c r="L196">
        <v>1</v>
      </c>
      <c r="T196" s="8" t="s">
        <v>360</v>
      </c>
      <c r="U196" s="8"/>
    </row>
    <row r="197" spans="1:271" ht="45">
      <c r="A197" s="10" t="s">
        <v>844</v>
      </c>
      <c r="B197" s="10">
        <v>1980</v>
      </c>
      <c r="C197" s="29" t="s">
        <v>845</v>
      </c>
      <c r="D197" s="10" t="s">
        <v>847</v>
      </c>
      <c r="E197" s="12">
        <v>25</v>
      </c>
      <c r="F197" s="13" t="s">
        <v>846</v>
      </c>
      <c r="I197" s="8" t="s">
        <v>850</v>
      </c>
      <c r="K197" s="7" t="s">
        <v>849</v>
      </c>
      <c r="L197">
        <v>2</v>
      </c>
      <c r="T197" s="8" t="s">
        <v>360</v>
      </c>
      <c r="U197" s="8"/>
    </row>
    <row r="198" spans="1:271" ht="45">
      <c r="A198" s="10" t="s">
        <v>844</v>
      </c>
      <c r="B198" s="10">
        <v>1980</v>
      </c>
      <c r="C198" s="29" t="s">
        <v>845</v>
      </c>
      <c r="D198" s="10" t="s">
        <v>847</v>
      </c>
      <c r="E198" s="12">
        <v>25</v>
      </c>
      <c r="F198" s="13" t="s">
        <v>846</v>
      </c>
      <c r="I198" s="8" t="s">
        <v>851</v>
      </c>
      <c r="K198" s="7" t="s">
        <v>902</v>
      </c>
      <c r="L198">
        <v>1</v>
      </c>
      <c r="T198" s="8" t="s">
        <v>360</v>
      </c>
      <c r="U198" s="8"/>
    </row>
    <row r="199" spans="1:271" ht="45">
      <c r="A199" s="10" t="s">
        <v>844</v>
      </c>
      <c r="B199" s="10">
        <v>1980</v>
      </c>
      <c r="C199" s="29" t="s">
        <v>845</v>
      </c>
      <c r="D199" s="10" t="s">
        <v>847</v>
      </c>
      <c r="E199" s="12">
        <v>25</v>
      </c>
      <c r="F199" s="13" t="s">
        <v>846</v>
      </c>
      <c r="I199" s="8" t="s">
        <v>851</v>
      </c>
      <c r="K199" s="7" t="s">
        <v>849</v>
      </c>
      <c r="L199">
        <v>2</v>
      </c>
      <c r="T199" s="8" t="s">
        <v>360</v>
      </c>
      <c r="U199" s="8"/>
    </row>
    <row r="200" spans="1:271" ht="45">
      <c r="A200" s="10" t="s">
        <v>844</v>
      </c>
      <c r="B200" s="10">
        <v>1980</v>
      </c>
      <c r="C200" s="29" t="s">
        <v>845</v>
      </c>
      <c r="D200" s="10" t="s">
        <v>847</v>
      </c>
      <c r="E200" s="12">
        <v>25</v>
      </c>
      <c r="F200" s="13" t="s">
        <v>846</v>
      </c>
      <c r="I200" s="8" t="s">
        <v>852</v>
      </c>
      <c r="K200" s="7" t="s">
        <v>902</v>
      </c>
      <c r="L200">
        <v>1</v>
      </c>
      <c r="T200" s="8" t="s">
        <v>360</v>
      </c>
      <c r="U200" s="8"/>
    </row>
    <row r="201" spans="1:271" ht="45">
      <c r="A201" s="10" t="s">
        <v>844</v>
      </c>
      <c r="B201" s="10">
        <v>1980</v>
      </c>
      <c r="C201" s="29" t="s">
        <v>845</v>
      </c>
      <c r="D201" s="10" t="s">
        <v>847</v>
      </c>
      <c r="E201" s="12">
        <v>25</v>
      </c>
      <c r="F201" s="13" t="s">
        <v>846</v>
      </c>
      <c r="I201" s="8" t="s">
        <v>852</v>
      </c>
      <c r="K201" s="7" t="s">
        <v>849</v>
      </c>
      <c r="L201">
        <v>2</v>
      </c>
      <c r="T201" s="8" t="s">
        <v>360</v>
      </c>
      <c r="U201" s="8"/>
    </row>
    <row r="202" spans="1:271" ht="45">
      <c r="A202" s="10" t="s">
        <v>844</v>
      </c>
      <c r="B202" s="10">
        <v>1980</v>
      </c>
      <c r="C202" s="29" t="s">
        <v>845</v>
      </c>
      <c r="D202" s="10" t="s">
        <v>847</v>
      </c>
      <c r="E202" s="12">
        <v>25</v>
      </c>
      <c r="F202" s="13" t="s">
        <v>846</v>
      </c>
      <c r="I202" s="8" t="s">
        <v>853</v>
      </c>
      <c r="K202" s="7" t="s">
        <v>902</v>
      </c>
      <c r="L202">
        <v>1</v>
      </c>
      <c r="T202" s="8" t="s">
        <v>360</v>
      </c>
      <c r="U202" s="8"/>
    </row>
    <row r="203" spans="1:271" ht="45">
      <c r="A203" s="10" t="s">
        <v>844</v>
      </c>
      <c r="B203" s="10">
        <v>1980</v>
      </c>
      <c r="C203" s="29" t="s">
        <v>845</v>
      </c>
      <c r="D203" s="10" t="s">
        <v>847</v>
      </c>
      <c r="E203" s="12">
        <v>25</v>
      </c>
      <c r="F203" s="13" t="s">
        <v>846</v>
      </c>
      <c r="I203" s="8" t="s">
        <v>853</v>
      </c>
      <c r="K203" s="7" t="s">
        <v>849</v>
      </c>
      <c r="L203">
        <v>2</v>
      </c>
      <c r="T203" s="8" t="s">
        <v>360</v>
      </c>
      <c r="U203" s="8"/>
    </row>
    <row r="204" spans="1:271" ht="45">
      <c r="A204" s="10" t="s">
        <v>844</v>
      </c>
      <c r="B204" s="10">
        <v>1980</v>
      </c>
      <c r="C204" s="29" t="s">
        <v>845</v>
      </c>
      <c r="D204" s="10" t="s">
        <v>847</v>
      </c>
      <c r="E204" s="12">
        <v>25</v>
      </c>
      <c r="F204" s="13" t="s">
        <v>846</v>
      </c>
      <c r="I204" s="8" t="s">
        <v>854</v>
      </c>
      <c r="K204" s="7" t="s">
        <v>902</v>
      </c>
      <c r="L204">
        <v>1</v>
      </c>
      <c r="T204" s="8" t="s">
        <v>360</v>
      </c>
      <c r="U204" s="8"/>
    </row>
    <row r="205" spans="1:271" ht="45">
      <c r="A205" s="10" t="s">
        <v>844</v>
      </c>
      <c r="B205" s="10">
        <v>1980</v>
      </c>
      <c r="C205" s="29" t="s">
        <v>845</v>
      </c>
      <c r="D205" s="10" t="s">
        <v>847</v>
      </c>
      <c r="E205" s="12">
        <v>25</v>
      </c>
      <c r="F205" s="13" t="s">
        <v>846</v>
      </c>
      <c r="I205" s="8" t="s">
        <v>854</v>
      </c>
      <c r="K205" s="7" t="s">
        <v>849</v>
      </c>
      <c r="L205">
        <v>2</v>
      </c>
      <c r="T205" s="8" t="s">
        <v>360</v>
      </c>
      <c r="U205" s="8"/>
    </row>
    <row r="206" spans="1:271" ht="45">
      <c r="A206" s="10" t="s">
        <v>844</v>
      </c>
      <c r="B206" s="10">
        <v>1980</v>
      </c>
      <c r="C206" s="29" t="s">
        <v>845</v>
      </c>
      <c r="D206" s="10" t="s">
        <v>847</v>
      </c>
      <c r="E206" s="12">
        <v>25</v>
      </c>
      <c r="F206" s="13" t="s">
        <v>846</v>
      </c>
      <c r="I206" s="8" t="s">
        <v>855</v>
      </c>
      <c r="K206" s="7" t="s">
        <v>902</v>
      </c>
      <c r="L206">
        <v>1</v>
      </c>
      <c r="T206" s="8" t="s">
        <v>360</v>
      </c>
      <c r="U206" s="8"/>
    </row>
    <row r="207" spans="1:271" ht="45">
      <c r="A207" s="10" t="s">
        <v>844</v>
      </c>
      <c r="B207" s="10">
        <v>1980</v>
      </c>
      <c r="C207" s="29" t="s">
        <v>845</v>
      </c>
      <c r="D207" s="10" t="s">
        <v>847</v>
      </c>
      <c r="E207" s="12">
        <v>25</v>
      </c>
      <c r="F207" s="13" t="s">
        <v>846</v>
      </c>
      <c r="I207" s="8" t="s">
        <v>855</v>
      </c>
      <c r="K207" s="7" t="s">
        <v>849</v>
      </c>
      <c r="L207">
        <v>2</v>
      </c>
      <c r="T207" s="8" t="s">
        <v>360</v>
      </c>
      <c r="U207" s="8"/>
    </row>
    <row r="208" spans="1:271" ht="45">
      <c r="A208" s="10" t="s">
        <v>844</v>
      </c>
      <c r="B208" s="10">
        <v>1980</v>
      </c>
      <c r="C208" s="29" t="s">
        <v>845</v>
      </c>
      <c r="D208" s="10" t="s">
        <v>847</v>
      </c>
      <c r="E208" s="12">
        <v>25</v>
      </c>
      <c r="F208" s="13" t="s">
        <v>846</v>
      </c>
      <c r="I208" s="8" t="s">
        <v>856</v>
      </c>
      <c r="K208" s="7" t="s">
        <v>902</v>
      </c>
      <c r="L208">
        <v>1</v>
      </c>
      <c r="T208" s="8" t="s">
        <v>360</v>
      </c>
      <c r="U208" s="8"/>
    </row>
    <row r="209" spans="1:271" ht="45">
      <c r="A209" s="10" t="s">
        <v>844</v>
      </c>
      <c r="B209" s="10">
        <v>1980</v>
      </c>
      <c r="C209" s="29" t="s">
        <v>845</v>
      </c>
      <c r="D209" s="10" t="s">
        <v>847</v>
      </c>
      <c r="E209" s="12">
        <v>25</v>
      </c>
      <c r="F209" s="13" t="s">
        <v>846</v>
      </c>
      <c r="I209" s="8" t="s">
        <v>856</v>
      </c>
      <c r="K209" s="7" t="s">
        <v>849</v>
      </c>
      <c r="L209">
        <v>2</v>
      </c>
      <c r="T209" s="8" t="s">
        <v>360</v>
      </c>
      <c r="U209" s="8"/>
    </row>
    <row r="210" spans="1:271" ht="45">
      <c r="A210" s="10" t="s">
        <v>844</v>
      </c>
      <c r="B210" s="10">
        <v>1980</v>
      </c>
      <c r="C210" s="29" t="s">
        <v>845</v>
      </c>
      <c r="D210" s="10" t="s">
        <v>847</v>
      </c>
      <c r="E210" s="12">
        <v>25</v>
      </c>
      <c r="F210" s="13" t="s">
        <v>846</v>
      </c>
      <c r="I210" s="8" t="s">
        <v>857</v>
      </c>
      <c r="K210" s="7" t="s">
        <v>902</v>
      </c>
      <c r="L210">
        <v>1</v>
      </c>
      <c r="T210" s="8" t="s">
        <v>360</v>
      </c>
      <c r="U210" s="8"/>
    </row>
    <row r="211" spans="1:271" ht="45">
      <c r="A211" s="10" t="s">
        <v>844</v>
      </c>
      <c r="B211" s="10">
        <v>1980</v>
      </c>
      <c r="C211" s="29" t="s">
        <v>845</v>
      </c>
      <c r="D211" s="10" t="s">
        <v>847</v>
      </c>
      <c r="E211" s="12">
        <v>25</v>
      </c>
      <c r="F211" s="13" t="s">
        <v>846</v>
      </c>
      <c r="I211" s="8" t="s">
        <v>857</v>
      </c>
      <c r="K211" s="7" t="s">
        <v>849</v>
      </c>
      <c r="L211">
        <v>2</v>
      </c>
      <c r="T211" s="8" t="s">
        <v>360</v>
      </c>
      <c r="U211" s="8"/>
    </row>
    <row r="212" spans="1:271">
      <c r="A212" s="10" t="s">
        <v>859</v>
      </c>
      <c r="B212" s="10">
        <v>1999</v>
      </c>
      <c r="C212" s="29" t="s">
        <v>860</v>
      </c>
      <c r="I212" s="8" t="s">
        <v>861</v>
      </c>
      <c r="R212" t="s">
        <v>871</v>
      </c>
      <c r="T212" s="8" t="s">
        <v>872</v>
      </c>
      <c r="U212" s="8"/>
      <c r="V212">
        <v>4.9000000000000004</v>
      </c>
    </row>
    <row r="213" spans="1:271">
      <c r="A213" s="10" t="s">
        <v>859</v>
      </c>
      <c r="B213" s="10">
        <v>2000</v>
      </c>
      <c r="C213" s="29" t="s">
        <v>860</v>
      </c>
      <c r="I213" s="8" t="s">
        <v>862</v>
      </c>
      <c r="R213" t="s">
        <v>871</v>
      </c>
      <c r="T213" s="8" t="s">
        <v>872</v>
      </c>
      <c r="U213" s="8"/>
      <c r="V213">
        <v>12.2</v>
      </c>
    </row>
    <row r="214" spans="1:271">
      <c r="A214" s="10" t="s">
        <v>859</v>
      </c>
      <c r="B214" s="10">
        <v>2001</v>
      </c>
      <c r="C214" s="29" t="s">
        <v>860</v>
      </c>
      <c r="I214" s="8" t="s">
        <v>863</v>
      </c>
      <c r="R214" t="s">
        <v>871</v>
      </c>
      <c r="T214" s="8" t="s">
        <v>872</v>
      </c>
      <c r="U214" s="8"/>
      <c r="V214">
        <v>22.7</v>
      </c>
    </row>
    <row r="215" spans="1:271">
      <c r="A215" s="10" t="s">
        <v>859</v>
      </c>
      <c r="B215" s="10">
        <v>2002</v>
      </c>
      <c r="C215" s="29" t="s">
        <v>860</v>
      </c>
      <c r="I215" s="8" t="s">
        <v>864</v>
      </c>
      <c r="R215" t="s">
        <v>871</v>
      </c>
      <c r="T215" s="8" t="s">
        <v>872</v>
      </c>
      <c r="U215" s="8"/>
      <c r="V215">
        <v>27.3</v>
      </c>
    </row>
    <row r="216" spans="1:271">
      <c r="A216" s="10" t="s">
        <v>859</v>
      </c>
      <c r="B216" s="10">
        <v>2003</v>
      </c>
      <c r="C216" s="29" t="s">
        <v>860</v>
      </c>
      <c r="I216" s="8" t="s">
        <v>865</v>
      </c>
      <c r="R216" t="s">
        <v>871</v>
      </c>
      <c r="T216" s="8" t="s">
        <v>872</v>
      </c>
      <c r="U216" s="8"/>
      <c r="V216">
        <v>27.2</v>
      </c>
    </row>
    <row r="217" spans="1:271">
      <c r="A217" s="10" t="s">
        <v>859</v>
      </c>
      <c r="B217" s="10">
        <v>2004</v>
      </c>
      <c r="C217" s="29" t="s">
        <v>860</v>
      </c>
      <c r="I217" s="8" t="s">
        <v>866</v>
      </c>
      <c r="R217" t="s">
        <v>871</v>
      </c>
      <c r="T217" s="8" t="s">
        <v>872</v>
      </c>
      <c r="U217" s="8"/>
      <c r="V217">
        <v>32.200000000000003</v>
      </c>
    </row>
    <row r="218" spans="1:271">
      <c r="A218" s="10" t="s">
        <v>859</v>
      </c>
      <c r="B218" s="10">
        <v>2005</v>
      </c>
      <c r="C218" s="29" t="s">
        <v>860</v>
      </c>
      <c r="I218" s="8" t="s">
        <v>867</v>
      </c>
      <c r="R218" t="s">
        <v>871</v>
      </c>
      <c r="T218" s="8" t="s">
        <v>872</v>
      </c>
      <c r="U218" s="8"/>
      <c r="V218">
        <v>37.5</v>
      </c>
    </row>
    <row r="219" spans="1:271">
      <c r="A219" s="10" t="s">
        <v>859</v>
      </c>
      <c r="B219" s="10">
        <v>2006</v>
      </c>
      <c r="C219" s="29" t="s">
        <v>860</v>
      </c>
      <c r="I219" s="8" t="s">
        <v>868</v>
      </c>
      <c r="R219" t="s">
        <v>871</v>
      </c>
      <c r="T219" s="8" t="s">
        <v>872</v>
      </c>
      <c r="U219" s="8"/>
      <c r="V219">
        <v>23.9</v>
      </c>
    </row>
    <row r="220" spans="1:271">
      <c r="A220" s="10" t="s">
        <v>859</v>
      </c>
      <c r="B220" s="10">
        <v>2007</v>
      </c>
      <c r="C220" s="29" t="s">
        <v>860</v>
      </c>
      <c r="I220" s="8" t="s">
        <v>869</v>
      </c>
      <c r="R220" t="s">
        <v>871</v>
      </c>
      <c r="T220" s="8" t="s">
        <v>872</v>
      </c>
      <c r="U220" s="8"/>
      <c r="V220">
        <v>4.0999999999999996</v>
      </c>
    </row>
    <row r="221" spans="1:271" ht="60">
      <c r="A221" s="10" t="s">
        <v>873</v>
      </c>
      <c r="B221" s="10">
        <v>2002</v>
      </c>
      <c r="C221" s="29" t="s">
        <v>874</v>
      </c>
      <c r="D221" t="s">
        <v>81</v>
      </c>
      <c r="E221">
        <v>87</v>
      </c>
      <c r="F221" s="10" t="s">
        <v>876</v>
      </c>
      <c r="I221" s="8" t="s">
        <v>877</v>
      </c>
      <c r="K221" t="s">
        <v>71</v>
      </c>
      <c r="N221">
        <v>59.883246999999997</v>
      </c>
      <c r="O221">
        <v>10.683505</v>
      </c>
      <c r="R221" t="s">
        <v>875</v>
      </c>
      <c r="T221" s="8" t="s">
        <v>884</v>
      </c>
      <c r="U221" s="8"/>
      <c r="AS221" t="s">
        <v>888</v>
      </c>
      <c r="AW221" t="s">
        <v>888</v>
      </c>
      <c r="AX221" t="s">
        <v>888</v>
      </c>
      <c r="CT221" t="s">
        <v>884</v>
      </c>
      <c r="HG221" t="s">
        <v>884</v>
      </c>
      <c r="IC221" t="s">
        <v>888</v>
      </c>
      <c r="IW221" t="s">
        <v>888</v>
      </c>
      <c r="JA221" t="s">
        <v>884</v>
      </c>
      <c r="JE221" t="s">
        <v>888</v>
      </c>
      <c r="JK221" t="s">
        <v>888</v>
      </c>
    </row>
    <row r="222" spans="1:271" ht="60">
      <c r="A222" s="10" t="s">
        <v>873</v>
      </c>
      <c r="B222" s="10">
        <v>2002</v>
      </c>
      <c r="C222" s="29" t="s">
        <v>874</v>
      </c>
      <c r="D222" t="s">
        <v>81</v>
      </c>
      <c r="E222">
        <v>87</v>
      </c>
      <c r="F222" s="10" t="s">
        <v>876</v>
      </c>
      <c r="I222" s="8" t="s">
        <v>878</v>
      </c>
      <c r="K222" t="s">
        <v>71</v>
      </c>
      <c r="N222">
        <v>59.883246999999997</v>
      </c>
      <c r="O222">
        <v>10.683505</v>
      </c>
      <c r="R222" t="s">
        <v>875</v>
      </c>
      <c r="T222" s="8" t="s">
        <v>884</v>
      </c>
      <c r="U222" s="8"/>
      <c r="AS222" t="s">
        <v>888</v>
      </c>
      <c r="AW222" t="s">
        <v>888</v>
      </c>
      <c r="CT222" t="s">
        <v>884</v>
      </c>
      <c r="GF222" t="s">
        <v>888</v>
      </c>
      <c r="HG222" t="s">
        <v>884</v>
      </c>
      <c r="HY222" t="s">
        <v>884</v>
      </c>
      <c r="IC222" t="s">
        <v>888</v>
      </c>
      <c r="IW222" t="s">
        <v>888</v>
      </c>
      <c r="JA222" t="s">
        <v>884</v>
      </c>
      <c r="JE222" t="s">
        <v>888</v>
      </c>
      <c r="JK222" t="s">
        <v>888</v>
      </c>
    </row>
    <row r="223" spans="1:271" ht="60">
      <c r="A223" s="10" t="s">
        <v>873</v>
      </c>
      <c r="B223" s="10">
        <v>2002</v>
      </c>
      <c r="C223" s="29" t="s">
        <v>874</v>
      </c>
      <c r="D223" t="s">
        <v>81</v>
      </c>
      <c r="E223">
        <v>87</v>
      </c>
      <c r="F223" s="10" t="s">
        <v>876</v>
      </c>
      <c r="I223" s="8" t="s">
        <v>879</v>
      </c>
      <c r="K223" t="s">
        <v>71</v>
      </c>
      <c r="N223">
        <v>59.883246999999997</v>
      </c>
      <c r="O223">
        <v>10.683505</v>
      </c>
      <c r="R223" t="s">
        <v>875</v>
      </c>
      <c r="T223" s="8" t="s">
        <v>884</v>
      </c>
      <c r="U223" s="8"/>
      <c r="AR223" t="s">
        <v>888</v>
      </c>
      <c r="AS223" t="s">
        <v>888</v>
      </c>
      <c r="AW223" t="s">
        <v>888</v>
      </c>
      <c r="CT223" t="s">
        <v>884</v>
      </c>
      <c r="GF223" t="s">
        <v>888</v>
      </c>
      <c r="HE223" t="s">
        <v>888</v>
      </c>
      <c r="HG223" t="s">
        <v>884</v>
      </c>
      <c r="IC223" t="s">
        <v>888</v>
      </c>
      <c r="IQ223" t="s">
        <v>884</v>
      </c>
      <c r="IW223" t="s">
        <v>888</v>
      </c>
      <c r="JE223" t="s">
        <v>888</v>
      </c>
      <c r="JK223" t="s">
        <v>888</v>
      </c>
    </row>
    <row r="224" spans="1:271" ht="60">
      <c r="A224" s="10" t="s">
        <v>873</v>
      </c>
      <c r="B224" s="10">
        <v>2002</v>
      </c>
      <c r="C224" s="29" t="s">
        <v>874</v>
      </c>
      <c r="D224" t="s">
        <v>81</v>
      </c>
      <c r="E224">
        <v>87</v>
      </c>
      <c r="F224" s="10" t="s">
        <v>876</v>
      </c>
      <c r="I224" s="8" t="s">
        <v>880</v>
      </c>
      <c r="K224" t="s">
        <v>71</v>
      </c>
      <c r="N224">
        <v>59.883246999999997</v>
      </c>
      <c r="O224">
        <v>10.683505</v>
      </c>
      <c r="R224" t="s">
        <v>875</v>
      </c>
      <c r="T224" s="8" t="s">
        <v>884</v>
      </c>
      <c r="U224" s="8"/>
      <c r="AR224" t="s">
        <v>888</v>
      </c>
      <c r="AS224" t="s">
        <v>888</v>
      </c>
      <c r="AU224" t="s">
        <v>884</v>
      </c>
      <c r="AV224" t="s">
        <v>888</v>
      </c>
      <c r="AW224" t="s">
        <v>888</v>
      </c>
      <c r="CT224" t="s">
        <v>884</v>
      </c>
      <c r="GF224" t="s">
        <v>888</v>
      </c>
      <c r="HE224" t="s">
        <v>888</v>
      </c>
      <c r="HG224" t="s">
        <v>884</v>
      </c>
      <c r="IC224" t="s">
        <v>888</v>
      </c>
      <c r="IQ224" t="s">
        <v>884</v>
      </c>
      <c r="IW224" t="s">
        <v>888</v>
      </c>
      <c r="JA224" t="s">
        <v>884</v>
      </c>
      <c r="JE224" t="s">
        <v>888</v>
      </c>
      <c r="JK224" t="s">
        <v>888</v>
      </c>
    </row>
    <row r="225" spans="1:271" ht="60">
      <c r="A225" s="10" t="s">
        <v>873</v>
      </c>
      <c r="B225" s="10">
        <v>2002</v>
      </c>
      <c r="C225" s="29" t="s">
        <v>874</v>
      </c>
      <c r="D225" t="s">
        <v>81</v>
      </c>
      <c r="E225">
        <v>87</v>
      </c>
      <c r="F225" s="10" t="s">
        <v>876</v>
      </c>
      <c r="I225" s="8" t="s">
        <v>886</v>
      </c>
      <c r="K225" t="s">
        <v>71</v>
      </c>
      <c r="N225">
        <v>59.883246999999997</v>
      </c>
      <c r="O225">
        <v>10.683505</v>
      </c>
      <c r="R225" t="s">
        <v>875</v>
      </c>
      <c r="T225" s="8" t="s">
        <v>884</v>
      </c>
      <c r="U225" s="8"/>
      <c r="AR225" t="s">
        <v>888</v>
      </c>
      <c r="AS225" t="s">
        <v>888</v>
      </c>
      <c r="AW225" t="s">
        <v>888</v>
      </c>
      <c r="CT225" t="s">
        <v>884</v>
      </c>
      <c r="HG225" t="s">
        <v>884</v>
      </c>
      <c r="IC225" t="s">
        <v>888</v>
      </c>
      <c r="IW225" t="s">
        <v>888</v>
      </c>
      <c r="JA225" t="s">
        <v>884</v>
      </c>
      <c r="JE225" t="s">
        <v>888</v>
      </c>
      <c r="JK225" t="s">
        <v>888</v>
      </c>
    </row>
    <row r="226" spans="1:271" ht="60">
      <c r="A226" s="10" t="s">
        <v>873</v>
      </c>
      <c r="B226" s="10">
        <v>2002</v>
      </c>
      <c r="C226" s="29" t="s">
        <v>874</v>
      </c>
      <c r="D226" t="s">
        <v>81</v>
      </c>
      <c r="E226">
        <v>87</v>
      </c>
      <c r="F226" s="10" t="s">
        <v>876</v>
      </c>
      <c r="I226" s="8" t="s">
        <v>881</v>
      </c>
      <c r="K226" t="s">
        <v>71</v>
      </c>
      <c r="N226">
        <v>59.883246999999997</v>
      </c>
      <c r="O226">
        <v>10.683505</v>
      </c>
      <c r="R226" t="s">
        <v>875</v>
      </c>
      <c r="T226" s="8" t="s">
        <v>884</v>
      </c>
      <c r="U226" s="8"/>
      <c r="AR226" t="s">
        <v>888</v>
      </c>
      <c r="AS226" t="s">
        <v>888</v>
      </c>
      <c r="AT226" t="s">
        <v>888</v>
      </c>
      <c r="AV226" t="s">
        <v>897</v>
      </c>
      <c r="AW226" t="s">
        <v>888</v>
      </c>
      <c r="AX226" t="s">
        <v>888</v>
      </c>
      <c r="CT226" t="s">
        <v>884</v>
      </c>
      <c r="GF226" t="s">
        <v>888</v>
      </c>
      <c r="HE226" t="s">
        <v>884</v>
      </c>
      <c r="HG226" t="s">
        <v>884</v>
      </c>
      <c r="HZ226" t="s">
        <v>884</v>
      </c>
      <c r="IC226" t="s">
        <v>888</v>
      </c>
      <c r="IF226" t="s">
        <v>884</v>
      </c>
      <c r="IW226" t="s">
        <v>888</v>
      </c>
      <c r="JA226" t="s">
        <v>884</v>
      </c>
      <c r="JE226" t="s">
        <v>888</v>
      </c>
      <c r="JK226" t="s">
        <v>888</v>
      </c>
    </row>
    <row r="227" spans="1:271" ht="60">
      <c r="A227" s="10" t="s">
        <v>873</v>
      </c>
      <c r="B227" s="10">
        <v>2002</v>
      </c>
      <c r="C227" s="29" t="s">
        <v>874</v>
      </c>
      <c r="D227" t="s">
        <v>81</v>
      </c>
      <c r="E227">
        <v>87</v>
      </c>
      <c r="F227" s="10" t="s">
        <v>876</v>
      </c>
      <c r="I227" s="8" t="s">
        <v>883</v>
      </c>
      <c r="K227" t="s">
        <v>71</v>
      </c>
      <c r="N227">
        <v>59.883246999999997</v>
      </c>
      <c r="O227">
        <v>10.683505</v>
      </c>
      <c r="R227" t="s">
        <v>875</v>
      </c>
      <c r="T227" s="8" t="s">
        <v>884</v>
      </c>
      <c r="U227" s="8"/>
      <c r="AR227" t="s">
        <v>888</v>
      </c>
      <c r="AS227" t="s">
        <v>888</v>
      </c>
      <c r="AU227" t="s">
        <v>888</v>
      </c>
      <c r="AV227" t="s">
        <v>884</v>
      </c>
      <c r="CT227" t="s">
        <v>884</v>
      </c>
      <c r="GF227" t="s">
        <v>888</v>
      </c>
      <c r="HE227" t="s">
        <v>884</v>
      </c>
      <c r="HG227" t="s">
        <v>884</v>
      </c>
      <c r="HZ227" t="s">
        <v>884</v>
      </c>
      <c r="IW227" t="s">
        <v>888</v>
      </c>
      <c r="JA227" t="s">
        <v>884</v>
      </c>
      <c r="JE227" t="s">
        <v>888</v>
      </c>
      <c r="JK227" t="s">
        <v>888</v>
      </c>
    </row>
    <row r="228" spans="1:271" ht="60">
      <c r="A228" s="10" t="s">
        <v>873</v>
      </c>
      <c r="B228" s="10">
        <v>2002</v>
      </c>
      <c r="C228" s="29" t="s">
        <v>874</v>
      </c>
      <c r="D228" t="s">
        <v>81</v>
      </c>
      <c r="E228">
        <v>87</v>
      </c>
      <c r="F228" s="10" t="s">
        <v>876</v>
      </c>
      <c r="I228" s="8" t="s">
        <v>882</v>
      </c>
      <c r="K228" t="s">
        <v>71</v>
      </c>
      <c r="N228">
        <v>59.883246999999997</v>
      </c>
      <c r="O228">
        <v>10.683505</v>
      </c>
      <c r="R228" t="s">
        <v>875</v>
      </c>
      <c r="T228" s="8" t="s">
        <v>884</v>
      </c>
      <c r="U228" s="8"/>
      <c r="AR228" t="s">
        <v>888</v>
      </c>
      <c r="AS228" t="s">
        <v>888</v>
      </c>
      <c r="AU228" t="s">
        <v>888</v>
      </c>
      <c r="AW228" t="s">
        <v>888</v>
      </c>
      <c r="CT228" t="s">
        <v>884</v>
      </c>
      <c r="GF228" t="s">
        <v>888</v>
      </c>
      <c r="HE228" t="s">
        <v>884</v>
      </c>
      <c r="HG228" t="s">
        <v>884</v>
      </c>
      <c r="HZ228" t="s">
        <v>884</v>
      </c>
      <c r="IW228" t="s">
        <v>888</v>
      </c>
      <c r="JE228" t="s">
        <v>888</v>
      </c>
      <c r="JK228" t="s">
        <v>888</v>
      </c>
    </row>
    <row r="229" spans="1:271" s="8" customFormat="1" ht="30">
      <c r="A229" s="10" t="s">
        <v>45</v>
      </c>
      <c r="B229" s="10">
        <v>1969</v>
      </c>
      <c r="C229" s="29" t="s">
        <v>46</v>
      </c>
      <c r="D229" s="10" t="s">
        <v>47</v>
      </c>
      <c r="E229" s="10" t="s">
        <v>48</v>
      </c>
      <c r="F229" s="13"/>
      <c r="G229" s="8" t="s">
        <v>56</v>
      </c>
      <c r="I229" s="8" t="s">
        <v>904</v>
      </c>
      <c r="K229" s="8" t="s">
        <v>17</v>
      </c>
      <c r="Q229" s="8" t="s">
        <v>914</v>
      </c>
      <c r="T229" s="8" t="s">
        <v>360</v>
      </c>
      <c r="HF229" s="23">
        <v>156600</v>
      </c>
      <c r="HI229" s="8">
        <v>174000</v>
      </c>
    </row>
    <row r="230" spans="1:271" ht="30">
      <c r="A230" s="10" t="s">
        <v>45</v>
      </c>
      <c r="B230" s="10">
        <v>1969</v>
      </c>
      <c r="C230" s="29" t="s">
        <v>46</v>
      </c>
      <c r="D230" s="10" t="s">
        <v>47</v>
      </c>
      <c r="E230" s="10" t="s">
        <v>48</v>
      </c>
      <c r="F230" s="13"/>
      <c r="G230" s="8" t="s">
        <v>56</v>
      </c>
      <c r="I230" s="8" t="s">
        <v>903</v>
      </c>
      <c r="K230" s="8" t="s">
        <v>17</v>
      </c>
      <c r="Q230" s="8" t="s">
        <v>914</v>
      </c>
      <c r="T230" s="8" t="s">
        <v>360</v>
      </c>
      <c r="U230" s="8"/>
      <c r="HF230" s="23">
        <v>14047650</v>
      </c>
      <c r="HI230">
        <v>15608500</v>
      </c>
    </row>
    <row r="231" spans="1:271" ht="30">
      <c r="A231" s="10" t="s">
        <v>45</v>
      </c>
      <c r="B231" s="10">
        <v>1969</v>
      </c>
      <c r="C231" s="29" t="s">
        <v>46</v>
      </c>
      <c r="D231" s="10" t="s">
        <v>47</v>
      </c>
      <c r="E231" s="10" t="s">
        <v>48</v>
      </c>
      <c r="F231" s="13"/>
      <c r="G231" s="8" t="s">
        <v>56</v>
      </c>
      <c r="I231" s="8" t="s">
        <v>905</v>
      </c>
      <c r="K231" s="8" t="s">
        <v>17</v>
      </c>
      <c r="Q231" s="8" t="s">
        <v>914</v>
      </c>
      <c r="T231" s="8" t="s">
        <v>360</v>
      </c>
      <c r="U231" s="8"/>
      <c r="HF231" s="23">
        <v>1800</v>
      </c>
      <c r="HI231">
        <v>2000</v>
      </c>
    </row>
    <row r="232" spans="1:271" ht="30">
      <c r="A232" s="10" t="s">
        <v>45</v>
      </c>
      <c r="B232" s="10">
        <v>1969</v>
      </c>
      <c r="C232" s="29" t="s">
        <v>46</v>
      </c>
      <c r="D232" s="10" t="s">
        <v>47</v>
      </c>
      <c r="E232" s="10" t="s">
        <v>48</v>
      </c>
      <c r="F232" s="13"/>
      <c r="G232" s="8" t="s">
        <v>56</v>
      </c>
      <c r="I232" s="8" t="s">
        <v>906</v>
      </c>
      <c r="K232" s="8" t="s">
        <v>17</v>
      </c>
      <c r="Q232" s="8" t="s">
        <v>914</v>
      </c>
      <c r="T232" s="8" t="s">
        <v>360</v>
      </c>
      <c r="U232" s="8"/>
      <c r="HF232" s="23">
        <v>3092670</v>
      </c>
      <c r="HI232">
        <v>3436300</v>
      </c>
    </row>
    <row r="233" spans="1:271" ht="30">
      <c r="A233" s="10" t="s">
        <v>45</v>
      </c>
      <c r="B233" s="10">
        <v>1969</v>
      </c>
      <c r="C233" s="29" t="s">
        <v>46</v>
      </c>
      <c r="D233" s="10" t="s">
        <v>47</v>
      </c>
      <c r="E233" s="10" t="s">
        <v>48</v>
      </c>
      <c r="F233" s="13"/>
      <c r="G233" s="8" t="s">
        <v>56</v>
      </c>
      <c r="I233" s="8" t="s">
        <v>907</v>
      </c>
      <c r="K233" s="8" t="s">
        <v>17</v>
      </c>
      <c r="Q233" s="8" t="s">
        <v>914</v>
      </c>
      <c r="T233" s="8" t="s">
        <v>360</v>
      </c>
      <c r="U233" s="8"/>
      <c r="HF233" s="23">
        <v>2398050</v>
      </c>
      <c r="HI233">
        <v>2664500</v>
      </c>
    </row>
    <row r="234" spans="1:271" ht="30">
      <c r="A234" s="10" t="s">
        <v>45</v>
      </c>
      <c r="B234" s="10">
        <v>1969</v>
      </c>
      <c r="C234" s="29" t="s">
        <v>46</v>
      </c>
      <c r="D234" s="10" t="s">
        <v>47</v>
      </c>
      <c r="E234" s="10" t="s">
        <v>48</v>
      </c>
      <c r="F234" s="13"/>
      <c r="G234" s="8" t="s">
        <v>56</v>
      </c>
      <c r="I234" s="8" t="s">
        <v>908</v>
      </c>
      <c r="K234" s="8" t="s">
        <v>17</v>
      </c>
      <c r="Q234" s="8" t="s">
        <v>914</v>
      </c>
      <c r="T234" s="8" t="s">
        <v>360</v>
      </c>
      <c r="U234" s="8"/>
      <c r="HF234" s="23">
        <v>12366</v>
      </c>
      <c r="HI234">
        <v>13740</v>
      </c>
    </row>
    <row r="235" spans="1:271" ht="30">
      <c r="A235" s="10" t="s">
        <v>45</v>
      </c>
      <c r="B235" s="10">
        <v>1969</v>
      </c>
      <c r="C235" s="29" t="s">
        <v>46</v>
      </c>
      <c r="D235" s="10" t="s">
        <v>47</v>
      </c>
      <c r="E235" s="10" t="s">
        <v>48</v>
      </c>
      <c r="F235" s="13"/>
      <c r="G235" s="8" t="s">
        <v>56</v>
      </c>
      <c r="I235" s="8" t="s">
        <v>909</v>
      </c>
      <c r="K235" s="8" t="s">
        <v>17</v>
      </c>
      <c r="Q235" s="8" t="s">
        <v>914</v>
      </c>
      <c r="T235" s="8" t="s">
        <v>360</v>
      </c>
      <c r="U235" s="8"/>
      <c r="HF235" s="23">
        <v>170352</v>
      </c>
      <c r="HI235">
        <v>189280</v>
      </c>
    </row>
    <row r="236" spans="1:271" ht="30">
      <c r="A236" s="10" t="s">
        <v>45</v>
      </c>
      <c r="B236" s="10">
        <v>1969</v>
      </c>
      <c r="C236" s="29" t="s">
        <v>46</v>
      </c>
      <c r="D236" s="10" t="s">
        <v>47</v>
      </c>
      <c r="E236" s="10" t="s">
        <v>48</v>
      </c>
      <c r="F236" s="13"/>
      <c r="G236" s="8" t="s">
        <v>56</v>
      </c>
      <c r="I236" s="8" t="s">
        <v>910</v>
      </c>
      <c r="K236" s="8" t="s">
        <v>17</v>
      </c>
      <c r="Q236" s="8" t="s">
        <v>914</v>
      </c>
      <c r="T236" s="8" t="s">
        <v>360</v>
      </c>
      <c r="U236" s="8"/>
      <c r="HF236" s="23">
        <v>7145856</v>
      </c>
      <c r="HI236">
        <v>7939840</v>
      </c>
    </row>
    <row r="237" spans="1:271" ht="30">
      <c r="A237" s="10" t="s">
        <v>45</v>
      </c>
      <c r="B237" s="10">
        <v>1969</v>
      </c>
      <c r="C237" s="29" t="s">
        <v>46</v>
      </c>
      <c r="D237" s="10" t="s">
        <v>47</v>
      </c>
      <c r="E237" s="10" t="s">
        <v>48</v>
      </c>
      <c r="F237" s="13"/>
      <c r="G237" s="8" t="s">
        <v>56</v>
      </c>
      <c r="I237" s="7" t="s">
        <v>911</v>
      </c>
      <c r="K237" s="8" t="s">
        <v>17</v>
      </c>
      <c r="Q237" s="8" t="s">
        <v>914</v>
      </c>
      <c r="T237" s="8" t="s">
        <v>360</v>
      </c>
      <c r="U237" s="8"/>
      <c r="HF237" s="23">
        <v>1227600</v>
      </c>
      <c r="HI237">
        <v>1364000</v>
      </c>
    </row>
    <row r="238" spans="1:271" ht="30">
      <c r="A238" s="10" t="s">
        <v>45</v>
      </c>
      <c r="B238" s="10">
        <v>1969</v>
      </c>
      <c r="C238" s="29" t="s">
        <v>46</v>
      </c>
      <c r="D238" s="10" t="s">
        <v>47</v>
      </c>
      <c r="E238" s="10" t="s">
        <v>48</v>
      </c>
      <c r="F238" s="13"/>
      <c r="G238" s="8" t="s">
        <v>56</v>
      </c>
      <c r="I238" s="7" t="s">
        <v>912</v>
      </c>
      <c r="K238" s="8" t="s">
        <v>17</v>
      </c>
      <c r="Q238" s="8" t="s">
        <v>914</v>
      </c>
      <c r="T238" s="8" t="s">
        <v>360</v>
      </c>
      <c r="U238" s="8"/>
      <c r="HF238" s="23">
        <v>6852600</v>
      </c>
      <c r="HI238">
        <v>7614000</v>
      </c>
    </row>
    <row r="239" spans="1:271" ht="30">
      <c r="A239" s="10" t="s">
        <v>45</v>
      </c>
      <c r="B239" s="10">
        <v>1969</v>
      </c>
      <c r="C239" s="29" t="s">
        <v>46</v>
      </c>
      <c r="D239" s="10" t="s">
        <v>47</v>
      </c>
      <c r="E239" s="10" t="s">
        <v>48</v>
      </c>
      <c r="F239" s="13"/>
      <c r="G239" s="8" t="s">
        <v>56</v>
      </c>
      <c r="I239" s="7" t="s">
        <v>913</v>
      </c>
      <c r="K239" s="8" t="s">
        <v>17</v>
      </c>
      <c r="Q239" s="8" t="s">
        <v>914</v>
      </c>
      <c r="T239" s="8" t="s">
        <v>360</v>
      </c>
      <c r="U239" s="8"/>
      <c r="HF239" s="23">
        <v>24526800</v>
      </c>
      <c r="HI239">
        <v>27252000</v>
      </c>
    </row>
    <row r="240" spans="1:271" ht="30">
      <c r="A240" s="10" t="s">
        <v>45</v>
      </c>
      <c r="B240" s="10">
        <v>1969</v>
      </c>
      <c r="C240" s="29" t="s">
        <v>46</v>
      </c>
      <c r="D240" s="10" t="s">
        <v>47</v>
      </c>
      <c r="E240" s="10" t="s">
        <v>48</v>
      </c>
      <c r="F240" s="13"/>
      <c r="G240" s="8" t="s">
        <v>56</v>
      </c>
      <c r="I240" s="7" t="s">
        <v>917</v>
      </c>
      <c r="K240" s="8" t="s">
        <v>17</v>
      </c>
      <c r="Q240" s="8" t="s">
        <v>914</v>
      </c>
      <c r="T240" s="8" t="s">
        <v>360</v>
      </c>
      <c r="U240" s="8"/>
      <c r="GS240">
        <v>8320</v>
      </c>
      <c r="GT240">
        <v>134880</v>
      </c>
      <c r="GU240">
        <v>96320</v>
      </c>
    </row>
    <row r="241" spans="1:203" ht="30">
      <c r="A241" s="10" t="s">
        <v>45</v>
      </c>
      <c r="B241" s="10">
        <v>1969</v>
      </c>
      <c r="C241" s="29" t="s">
        <v>46</v>
      </c>
      <c r="D241" s="10" t="s">
        <v>47</v>
      </c>
      <c r="E241" s="10" t="s">
        <v>48</v>
      </c>
      <c r="F241" s="13"/>
      <c r="G241" s="8" t="s">
        <v>56</v>
      </c>
      <c r="I241" s="7" t="s">
        <v>918</v>
      </c>
      <c r="K241" s="8" t="s">
        <v>17</v>
      </c>
      <c r="Q241" s="8" t="s">
        <v>914</v>
      </c>
      <c r="T241" s="8" t="s">
        <v>360</v>
      </c>
      <c r="U241" s="8"/>
      <c r="GS241">
        <v>2400</v>
      </c>
      <c r="GT241">
        <v>320</v>
      </c>
      <c r="GU241">
        <v>126880</v>
      </c>
    </row>
    <row r="242" spans="1:203" ht="30">
      <c r="A242" s="10" t="s">
        <v>45</v>
      </c>
      <c r="B242" s="10">
        <v>1969</v>
      </c>
      <c r="C242" s="29" t="s">
        <v>46</v>
      </c>
      <c r="D242" s="10" t="s">
        <v>47</v>
      </c>
      <c r="E242" s="10" t="s">
        <v>48</v>
      </c>
      <c r="F242" s="13"/>
      <c r="G242" s="8" t="s">
        <v>56</v>
      </c>
      <c r="I242" s="7" t="s">
        <v>918</v>
      </c>
      <c r="K242" s="8" t="s">
        <v>17</v>
      </c>
      <c r="Q242" s="8" t="s">
        <v>914</v>
      </c>
      <c r="T242" s="8" t="s">
        <v>360</v>
      </c>
      <c r="U242" s="8"/>
      <c r="GS242">
        <v>280</v>
      </c>
      <c r="GT242">
        <v>280</v>
      </c>
      <c r="GU242">
        <v>1380</v>
      </c>
    </row>
    <row r="243" spans="1:203" ht="30">
      <c r="A243" s="10" t="s">
        <v>45</v>
      </c>
      <c r="B243" s="10">
        <v>1969</v>
      </c>
      <c r="C243" s="29" t="s">
        <v>46</v>
      </c>
      <c r="D243" s="10" t="s">
        <v>47</v>
      </c>
      <c r="E243" s="10" t="s">
        <v>48</v>
      </c>
      <c r="F243" s="13"/>
      <c r="G243" s="8" t="s">
        <v>56</v>
      </c>
      <c r="I243" s="7" t="s">
        <v>919</v>
      </c>
      <c r="K243" s="8" t="s">
        <v>17</v>
      </c>
      <c r="Q243" s="8" t="s">
        <v>920</v>
      </c>
      <c r="T243" s="8" t="s">
        <v>360</v>
      </c>
      <c r="U243" s="8"/>
      <c r="DR243">
        <v>4360000</v>
      </c>
      <c r="GG243">
        <v>8303000</v>
      </c>
    </row>
    <row r="244" spans="1:203" ht="30">
      <c r="A244" s="10" t="s">
        <v>45</v>
      </c>
      <c r="B244" s="10">
        <v>1969</v>
      </c>
      <c r="C244" s="29" t="s">
        <v>46</v>
      </c>
      <c r="D244" s="10" t="s">
        <v>47</v>
      </c>
      <c r="E244" s="10" t="s">
        <v>48</v>
      </c>
      <c r="F244" s="13"/>
      <c r="G244" s="8" t="s">
        <v>56</v>
      </c>
      <c r="I244" s="7" t="s">
        <v>917</v>
      </c>
      <c r="K244" s="8" t="s">
        <v>17</v>
      </c>
      <c r="Q244" s="8" t="s">
        <v>921</v>
      </c>
      <c r="T244" s="8" t="s">
        <v>360</v>
      </c>
      <c r="U244" s="8"/>
      <c r="DP244">
        <v>2000</v>
      </c>
      <c r="DR244">
        <v>527000</v>
      </c>
      <c r="GG244">
        <v>112000</v>
      </c>
    </row>
    <row r="245" spans="1:203" ht="30">
      <c r="A245" s="10" t="s">
        <v>45</v>
      </c>
      <c r="B245" s="10">
        <v>1969</v>
      </c>
      <c r="C245" s="29" t="s">
        <v>46</v>
      </c>
      <c r="D245" s="10" t="s">
        <v>47</v>
      </c>
      <c r="E245" s="10" t="s">
        <v>48</v>
      </c>
      <c r="F245" s="13"/>
      <c r="G245" s="8" t="s">
        <v>56</v>
      </c>
      <c r="I245" s="7" t="s">
        <v>919</v>
      </c>
      <c r="K245" s="8" t="s">
        <v>17</v>
      </c>
      <c r="Q245" s="8" t="s">
        <v>920</v>
      </c>
      <c r="T245" s="8" t="s">
        <v>360</v>
      </c>
      <c r="U245" s="8"/>
      <c r="DP245">
        <v>1381000</v>
      </c>
    </row>
    <row r="246" spans="1:203" s="8" customFormat="1" ht="30">
      <c r="A246" s="10" t="s">
        <v>45</v>
      </c>
      <c r="B246" s="10">
        <v>1969</v>
      </c>
      <c r="C246" s="29" t="s">
        <v>46</v>
      </c>
      <c r="D246" s="10" t="s">
        <v>47</v>
      </c>
      <c r="E246" s="10" t="s">
        <v>48</v>
      </c>
      <c r="F246" s="13"/>
      <c r="G246" s="8" t="s">
        <v>56</v>
      </c>
      <c r="I246" s="25" t="s">
        <v>917</v>
      </c>
      <c r="K246" s="8" t="s">
        <v>17</v>
      </c>
      <c r="Q246" s="8" t="s">
        <v>922</v>
      </c>
      <c r="T246" s="8" t="s">
        <v>360</v>
      </c>
      <c r="CK246" s="8">
        <v>890000</v>
      </c>
      <c r="FC246" s="8">
        <v>4576000</v>
      </c>
    </row>
    <row r="247" spans="1:203" s="8" customFormat="1" ht="30">
      <c r="A247" s="10" t="s">
        <v>45</v>
      </c>
      <c r="B247" s="10">
        <v>1969</v>
      </c>
      <c r="C247" s="29" t="s">
        <v>46</v>
      </c>
      <c r="D247" s="10" t="s">
        <v>47</v>
      </c>
      <c r="E247" s="10" t="s">
        <v>48</v>
      </c>
      <c r="F247" s="13"/>
      <c r="G247" s="8" t="s">
        <v>56</v>
      </c>
      <c r="I247" s="25" t="s">
        <v>918</v>
      </c>
      <c r="K247" s="8" t="s">
        <v>17</v>
      </c>
      <c r="Q247" s="8" t="s">
        <v>922</v>
      </c>
      <c r="T247" s="8" t="s">
        <v>360</v>
      </c>
      <c r="BJ247" s="8">
        <v>1220000</v>
      </c>
      <c r="FW247" s="8">
        <v>277280</v>
      </c>
    </row>
    <row r="248" spans="1:203" s="8" customFormat="1" ht="30">
      <c r="A248" s="10" t="s">
        <v>45</v>
      </c>
      <c r="B248" s="10">
        <v>1969</v>
      </c>
      <c r="C248" s="29" t="s">
        <v>46</v>
      </c>
      <c r="D248" s="10" t="s">
        <v>47</v>
      </c>
      <c r="E248" s="10" t="s">
        <v>48</v>
      </c>
      <c r="F248" s="13"/>
      <c r="G248" s="8" t="s">
        <v>56</v>
      </c>
      <c r="I248" s="25" t="s">
        <v>919</v>
      </c>
      <c r="K248" s="8" t="s">
        <v>17</v>
      </c>
      <c r="Q248" s="8" t="s">
        <v>922</v>
      </c>
      <c r="T248" s="8" t="s">
        <v>360</v>
      </c>
      <c r="DF248" s="8">
        <v>7570000</v>
      </c>
      <c r="EK248" s="8">
        <v>429920</v>
      </c>
      <c r="EX248" s="8">
        <v>2377000</v>
      </c>
    </row>
    <row r="249" spans="1:203" s="8" customFormat="1" ht="30">
      <c r="A249" s="10" t="s">
        <v>45</v>
      </c>
      <c r="B249" s="10">
        <v>1969</v>
      </c>
      <c r="C249" s="29" t="s">
        <v>46</v>
      </c>
      <c r="D249" s="10" t="s">
        <v>47</v>
      </c>
      <c r="E249" s="10" t="s">
        <v>48</v>
      </c>
      <c r="F249" s="13"/>
      <c r="G249" s="8" t="s">
        <v>56</v>
      </c>
      <c r="I249" s="25" t="s">
        <v>917</v>
      </c>
      <c r="K249" s="8" t="s">
        <v>17</v>
      </c>
      <c r="Q249" s="8" t="s">
        <v>923</v>
      </c>
      <c r="T249" s="8" t="s">
        <v>360</v>
      </c>
      <c r="EX249" s="8">
        <v>30000</v>
      </c>
    </row>
    <row r="250" spans="1:203" s="8" customFormat="1" ht="30">
      <c r="A250" s="10" t="s">
        <v>45</v>
      </c>
      <c r="B250" s="10">
        <v>1969</v>
      </c>
      <c r="C250" s="29" t="s">
        <v>46</v>
      </c>
      <c r="D250" s="10" t="s">
        <v>47</v>
      </c>
      <c r="E250" s="10" t="s">
        <v>48</v>
      </c>
      <c r="F250" s="13"/>
      <c r="G250" s="8" t="s">
        <v>56</v>
      </c>
      <c r="I250" s="25" t="s">
        <v>918</v>
      </c>
      <c r="K250" s="8" t="s">
        <v>17</v>
      </c>
      <c r="Q250" s="8" t="s">
        <v>923</v>
      </c>
      <c r="T250" s="8" t="s">
        <v>360</v>
      </c>
      <c r="DF250" s="8">
        <v>356000</v>
      </c>
      <c r="EK250" s="8">
        <v>21000</v>
      </c>
    </row>
    <row r="251" spans="1:203" s="8" customFormat="1" ht="30">
      <c r="A251" s="10" t="s">
        <v>45</v>
      </c>
      <c r="B251" s="10">
        <v>1969</v>
      </c>
      <c r="C251" s="29" t="s">
        <v>46</v>
      </c>
      <c r="D251" s="10" t="s">
        <v>47</v>
      </c>
      <c r="E251" s="10" t="s">
        <v>48</v>
      </c>
      <c r="F251" s="13"/>
      <c r="G251" s="8" t="s">
        <v>56</v>
      </c>
      <c r="I251" s="25" t="s">
        <v>919</v>
      </c>
      <c r="K251" s="8" t="s">
        <v>17</v>
      </c>
      <c r="Q251" s="8" t="s">
        <v>923</v>
      </c>
      <c r="T251" s="8" t="s">
        <v>360</v>
      </c>
      <c r="BJ251" s="8">
        <v>131000</v>
      </c>
      <c r="CK251" s="8">
        <v>6000</v>
      </c>
      <c r="FC251" s="8">
        <v>19000</v>
      </c>
    </row>
    <row r="252" spans="1:203" s="8" customFormat="1" ht="60">
      <c r="A252" s="10" t="s">
        <v>925</v>
      </c>
      <c r="B252" s="10">
        <v>1997</v>
      </c>
      <c r="C252" s="29" t="s">
        <v>926</v>
      </c>
      <c r="G252" s="8" t="s">
        <v>927</v>
      </c>
      <c r="I252" s="8" t="s">
        <v>928</v>
      </c>
      <c r="K252" s="8" t="s">
        <v>137</v>
      </c>
      <c r="L252" s="8" t="s">
        <v>932</v>
      </c>
      <c r="N252" s="8">
        <v>59.802520000000001</v>
      </c>
      <c r="O252" s="8">
        <v>10.600225999999999</v>
      </c>
      <c r="P252" s="8" t="s">
        <v>934</v>
      </c>
      <c r="R252" s="8" t="s">
        <v>933</v>
      </c>
      <c r="T252" s="8" t="s">
        <v>938</v>
      </c>
      <c r="U252" s="8">
        <v>0.496</v>
      </c>
    </row>
    <row r="253" spans="1:203" s="8" customFormat="1" ht="60">
      <c r="A253" s="10" t="s">
        <v>925</v>
      </c>
      <c r="B253" s="10">
        <v>1997</v>
      </c>
      <c r="C253" s="29" t="s">
        <v>926</v>
      </c>
      <c r="G253" s="8" t="s">
        <v>927</v>
      </c>
      <c r="I253" s="8" t="s">
        <v>928</v>
      </c>
      <c r="K253" s="8" t="s">
        <v>137</v>
      </c>
      <c r="L253" s="8" t="s">
        <v>932</v>
      </c>
      <c r="N253" s="8">
        <v>59.802520000000001</v>
      </c>
      <c r="O253" s="8">
        <v>10.600225999999999</v>
      </c>
      <c r="P253" s="8" t="s">
        <v>935</v>
      </c>
      <c r="R253" s="8" t="s">
        <v>933</v>
      </c>
      <c r="T253" s="8" t="s">
        <v>938</v>
      </c>
      <c r="U253" s="8">
        <v>0.27800000000000002</v>
      </c>
    </row>
    <row r="254" spans="1:203" s="8" customFormat="1" ht="60">
      <c r="A254" s="10" t="s">
        <v>925</v>
      </c>
      <c r="B254" s="10">
        <v>1997</v>
      </c>
      <c r="C254" s="29" t="s">
        <v>926</v>
      </c>
      <c r="G254" s="8" t="s">
        <v>927</v>
      </c>
      <c r="I254" s="8" t="s">
        <v>928</v>
      </c>
      <c r="K254" s="8" t="s">
        <v>137</v>
      </c>
      <c r="L254" s="8" t="s">
        <v>932</v>
      </c>
      <c r="N254" s="8">
        <v>59.802520000000001</v>
      </c>
      <c r="O254" s="8">
        <v>10.600225999999999</v>
      </c>
      <c r="P254" s="8" t="s">
        <v>936</v>
      </c>
      <c r="R254" s="8" t="s">
        <v>933</v>
      </c>
      <c r="T254" s="8" t="s">
        <v>938</v>
      </c>
      <c r="U254" s="8">
        <v>5.3999999999999999E-2</v>
      </c>
    </row>
    <row r="255" spans="1:203" s="8" customFormat="1" ht="60">
      <c r="A255" s="10" t="s">
        <v>925</v>
      </c>
      <c r="B255" s="10">
        <v>1997</v>
      </c>
      <c r="C255" s="29" t="s">
        <v>926</v>
      </c>
      <c r="G255" s="8" t="s">
        <v>927</v>
      </c>
      <c r="I255" s="8" t="s">
        <v>928</v>
      </c>
      <c r="K255" s="8" t="s">
        <v>137</v>
      </c>
      <c r="L255" s="8" t="s">
        <v>932</v>
      </c>
      <c r="N255" s="8">
        <v>59.802520000000001</v>
      </c>
      <c r="O255" s="8">
        <v>10.600225999999999</v>
      </c>
      <c r="P255" s="8" t="s">
        <v>937</v>
      </c>
      <c r="R255" s="8" t="s">
        <v>933</v>
      </c>
      <c r="T255" s="8" t="s">
        <v>938</v>
      </c>
      <c r="U255" s="8">
        <v>1.9E-2</v>
      </c>
    </row>
    <row r="256" spans="1:203" s="8" customFormat="1" ht="60">
      <c r="A256" s="10" t="s">
        <v>925</v>
      </c>
      <c r="B256" s="10">
        <v>1997</v>
      </c>
      <c r="C256" s="29" t="s">
        <v>926</v>
      </c>
      <c r="G256" s="8" t="s">
        <v>927</v>
      </c>
      <c r="I256" s="8" t="s">
        <v>929</v>
      </c>
      <c r="K256" s="8" t="s">
        <v>137</v>
      </c>
      <c r="L256" s="8" t="s">
        <v>932</v>
      </c>
      <c r="N256" s="8">
        <v>59.802520000000001</v>
      </c>
      <c r="O256" s="8">
        <v>10.600225999999999</v>
      </c>
      <c r="P256" s="8" t="s">
        <v>934</v>
      </c>
      <c r="R256" s="8" t="s">
        <v>933</v>
      </c>
      <c r="T256" s="8" t="s">
        <v>938</v>
      </c>
      <c r="U256" s="8">
        <v>7.96</v>
      </c>
    </row>
    <row r="257" spans="1:21" s="8" customFormat="1" ht="60">
      <c r="A257" s="10" t="s">
        <v>925</v>
      </c>
      <c r="B257" s="10">
        <v>1997</v>
      </c>
      <c r="C257" s="29" t="s">
        <v>926</v>
      </c>
      <c r="G257" s="8" t="s">
        <v>927</v>
      </c>
      <c r="I257" s="8" t="s">
        <v>929</v>
      </c>
      <c r="K257" s="8" t="s">
        <v>137</v>
      </c>
      <c r="L257" s="8" t="s">
        <v>932</v>
      </c>
      <c r="N257" s="8">
        <v>59.802520000000001</v>
      </c>
      <c r="O257" s="8">
        <v>10.600225999999999</v>
      </c>
      <c r="P257" s="8" t="s">
        <v>935</v>
      </c>
      <c r="R257" s="8" t="s">
        <v>933</v>
      </c>
      <c r="T257" s="8" t="s">
        <v>938</v>
      </c>
      <c r="U257" s="8">
        <v>7.2359999999999998</v>
      </c>
    </row>
    <row r="258" spans="1:21" s="8" customFormat="1" ht="60">
      <c r="A258" s="10" t="s">
        <v>925</v>
      </c>
      <c r="B258" s="10">
        <v>1997</v>
      </c>
      <c r="C258" s="29" t="s">
        <v>926</v>
      </c>
      <c r="G258" s="8" t="s">
        <v>927</v>
      </c>
      <c r="I258" s="8" t="s">
        <v>929</v>
      </c>
      <c r="K258" s="8" t="s">
        <v>137</v>
      </c>
      <c r="L258" s="8" t="s">
        <v>932</v>
      </c>
      <c r="N258" s="8">
        <v>59.802520000000001</v>
      </c>
      <c r="O258" s="8">
        <v>10.600225999999999</v>
      </c>
      <c r="P258" s="8" t="s">
        <v>936</v>
      </c>
      <c r="R258" s="8" t="s">
        <v>933</v>
      </c>
      <c r="T258" s="8" t="s">
        <v>938</v>
      </c>
      <c r="U258" s="8">
        <v>2.4119999999999999</v>
      </c>
    </row>
    <row r="259" spans="1:21" s="8" customFormat="1" ht="60">
      <c r="A259" s="10" t="s">
        <v>925</v>
      </c>
      <c r="B259" s="10">
        <v>1997</v>
      </c>
      <c r="C259" s="29" t="s">
        <v>926</v>
      </c>
      <c r="G259" s="8" t="s">
        <v>927</v>
      </c>
      <c r="I259" s="8" t="s">
        <v>929</v>
      </c>
      <c r="K259" s="8" t="s">
        <v>137</v>
      </c>
      <c r="L259" s="8" t="s">
        <v>932</v>
      </c>
      <c r="N259" s="8">
        <v>59.802520000000001</v>
      </c>
      <c r="O259" s="8">
        <v>10.600225999999999</v>
      </c>
      <c r="P259" s="8" t="s">
        <v>937</v>
      </c>
      <c r="R259" s="8" t="s">
        <v>933</v>
      </c>
      <c r="T259" s="8" t="s">
        <v>938</v>
      </c>
      <c r="U259" s="8">
        <v>0.80400000000000005</v>
      </c>
    </row>
    <row r="260" spans="1:21" s="8" customFormat="1" ht="60">
      <c r="A260" s="10" t="s">
        <v>925</v>
      </c>
      <c r="B260" s="10">
        <v>1997</v>
      </c>
      <c r="C260" s="29" t="s">
        <v>926</v>
      </c>
      <c r="G260" s="8" t="s">
        <v>927</v>
      </c>
      <c r="I260" s="8" t="s">
        <v>930</v>
      </c>
      <c r="K260" s="8" t="s">
        <v>137</v>
      </c>
      <c r="L260" s="8" t="s">
        <v>932</v>
      </c>
      <c r="N260" s="8">
        <v>59.802520000000001</v>
      </c>
      <c r="O260" s="8">
        <v>10.600225999999999</v>
      </c>
      <c r="P260" s="8" t="s">
        <v>934</v>
      </c>
      <c r="R260" s="8" t="s">
        <v>933</v>
      </c>
      <c r="T260" s="8" t="s">
        <v>938</v>
      </c>
      <c r="U260" s="8">
        <v>1.607</v>
      </c>
    </row>
    <row r="261" spans="1:21" s="8" customFormat="1" ht="60">
      <c r="A261" s="10" t="s">
        <v>925</v>
      </c>
      <c r="B261" s="10">
        <v>1997</v>
      </c>
      <c r="C261" s="29" t="s">
        <v>926</v>
      </c>
      <c r="G261" s="8" t="s">
        <v>927</v>
      </c>
      <c r="I261" s="8" t="s">
        <v>930</v>
      </c>
      <c r="K261" s="8" t="s">
        <v>137</v>
      </c>
      <c r="L261" s="8" t="s">
        <v>932</v>
      </c>
      <c r="N261" s="8">
        <v>59.802520000000001</v>
      </c>
      <c r="O261" s="8">
        <v>10.600225999999999</v>
      </c>
      <c r="P261" s="8" t="s">
        <v>935</v>
      </c>
      <c r="R261" s="8" t="s">
        <v>933</v>
      </c>
      <c r="T261" s="8" t="s">
        <v>938</v>
      </c>
      <c r="U261" s="8">
        <v>2.2109999999999999</v>
      </c>
    </row>
    <row r="262" spans="1:21" s="8" customFormat="1" ht="60">
      <c r="A262" s="10" t="s">
        <v>925</v>
      </c>
      <c r="B262" s="10">
        <v>1997</v>
      </c>
      <c r="C262" s="29" t="s">
        <v>926</v>
      </c>
      <c r="G262" s="8" t="s">
        <v>927</v>
      </c>
      <c r="I262" s="8" t="s">
        <v>930</v>
      </c>
      <c r="K262" s="8" t="s">
        <v>137</v>
      </c>
      <c r="L262" s="8" t="s">
        <v>932</v>
      </c>
      <c r="N262" s="8">
        <v>59.802520000000001</v>
      </c>
      <c r="O262" s="8">
        <v>10.600225999999999</v>
      </c>
      <c r="P262" s="8" t="s">
        <v>936</v>
      </c>
      <c r="R262" s="8" t="s">
        <v>933</v>
      </c>
      <c r="T262" s="8" t="s">
        <v>938</v>
      </c>
      <c r="U262" s="8">
        <v>0.61699999999999999</v>
      </c>
    </row>
    <row r="263" spans="1:21" s="8" customFormat="1" ht="60">
      <c r="A263" s="10" t="s">
        <v>925</v>
      </c>
      <c r="B263" s="10">
        <v>1997</v>
      </c>
      <c r="C263" s="29" t="s">
        <v>926</v>
      </c>
      <c r="G263" s="8" t="s">
        <v>927</v>
      </c>
      <c r="I263" s="8" t="s">
        <v>930</v>
      </c>
      <c r="K263" s="8" t="s">
        <v>137</v>
      </c>
      <c r="L263" s="8" t="s">
        <v>932</v>
      </c>
      <c r="N263" s="8">
        <v>59.802520000000001</v>
      </c>
      <c r="O263" s="8">
        <v>10.600225999999999</v>
      </c>
      <c r="P263" s="8" t="s">
        <v>937</v>
      </c>
      <c r="R263" s="8" t="s">
        <v>933</v>
      </c>
      <c r="T263" s="8" t="s">
        <v>938</v>
      </c>
      <c r="U263" s="8">
        <v>0.121</v>
      </c>
    </row>
    <row r="264" spans="1:21" s="8" customFormat="1" ht="60">
      <c r="A264" s="10" t="s">
        <v>925</v>
      </c>
      <c r="B264" s="10">
        <v>1997</v>
      </c>
      <c r="C264" s="29" t="s">
        <v>926</v>
      </c>
      <c r="G264" s="8" t="s">
        <v>927</v>
      </c>
      <c r="I264" s="8" t="s">
        <v>931</v>
      </c>
      <c r="K264" s="8" t="s">
        <v>137</v>
      </c>
      <c r="L264" s="8" t="s">
        <v>932</v>
      </c>
      <c r="N264" s="8">
        <v>59.802520000000001</v>
      </c>
      <c r="O264" s="8">
        <v>10.600225999999999</v>
      </c>
      <c r="P264" s="8" t="s">
        <v>934</v>
      </c>
      <c r="R264" s="8" t="s">
        <v>933</v>
      </c>
      <c r="T264" s="8" t="s">
        <v>938</v>
      </c>
      <c r="U264" s="8">
        <v>2.46</v>
      </c>
    </row>
    <row r="265" spans="1:21" s="8" customFormat="1" ht="60">
      <c r="A265" s="10" t="s">
        <v>925</v>
      </c>
      <c r="B265" s="10">
        <v>1997</v>
      </c>
      <c r="C265" s="29" t="s">
        <v>926</v>
      </c>
      <c r="G265" s="8" t="s">
        <v>927</v>
      </c>
      <c r="I265" s="8" t="s">
        <v>931</v>
      </c>
      <c r="K265" s="8" t="s">
        <v>137</v>
      </c>
      <c r="L265" s="8" t="s">
        <v>932</v>
      </c>
      <c r="N265" s="8">
        <v>59.802520000000001</v>
      </c>
      <c r="O265" s="8">
        <v>10.600225999999999</v>
      </c>
      <c r="P265" s="8" t="s">
        <v>935</v>
      </c>
      <c r="R265" s="8" t="s">
        <v>933</v>
      </c>
      <c r="T265" s="8" t="s">
        <v>938</v>
      </c>
      <c r="U265" s="8">
        <v>3.4780000000000002</v>
      </c>
    </row>
    <row r="266" spans="1:21" s="8" customFormat="1" ht="60">
      <c r="A266" s="10" t="s">
        <v>925</v>
      </c>
      <c r="B266" s="10">
        <v>1997</v>
      </c>
      <c r="C266" s="29" t="s">
        <v>926</v>
      </c>
      <c r="G266" s="8" t="s">
        <v>927</v>
      </c>
      <c r="I266" s="8" t="s">
        <v>931</v>
      </c>
      <c r="K266" s="8" t="s">
        <v>137</v>
      </c>
      <c r="L266" s="8" t="s">
        <v>932</v>
      </c>
      <c r="N266" s="8">
        <v>59.802520000000001</v>
      </c>
      <c r="O266" s="8">
        <v>10.600225999999999</v>
      </c>
      <c r="P266" s="8" t="s">
        <v>936</v>
      </c>
      <c r="R266" s="8" t="s">
        <v>933</v>
      </c>
      <c r="T266" s="8" t="s">
        <v>938</v>
      </c>
      <c r="U266" s="8">
        <v>0.13500000000000001</v>
      </c>
    </row>
    <row r="267" spans="1:21" s="8" customFormat="1" ht="60">
      <c r="A267" s="10" t="s">
        <v>925</v>
      </c>
      <c r="B267" s="10">
        <v>1997</v>
      </c>
      <c r="C267" s="29" t="s">
        <v>926</v>
      </c>
      <c r="G267" s="8" t="s">
        <v>927</v>
      </c>
      <c r="I267" s="8" t="s">
        <v>931</v>
      </c>
      <c r="K267" s="8" t="s">
        <v>137</v>
      </c>
      <c r="L267" s="8" t="s">
        <v>932</v>
      </c>
      <c r="N267" s="8">
        <v>59.802520000000001</v>
      </c>
      <c r="O267" s="8">
        <v>10.600225999999999</v>
      </c>
      <c r="P267" s="8" t="s">
        <v>937</v>
      </c>
      <c r="R267" s="8" t="s">
        <v>933</v>
      </c>
      <c r="T267" s="8" t="s">
        <v>938</v>
      </c>
      <c r="U267" s="8">
        <v>0.20300000000000001</v>
      </c>
    </row>
    <row r="268" spans="1:21" s="8" customFormat="1" ht="45">
      <c r="A268" s="10" t="s">
        <v>951</v>
      </c>
      <c r="B268" s="10">
        <v>1989</v>
      </c>
      <c r="C268" s="29" t="s">
        <v>952</v>
      </c>
      <c r="D268" s="10"/>
      <c r="E268" s="10"/>
      <c r="F268" s="10"/>
      <c r="G268" s="26" t="s">
        <v>558</v>
      </c>
      <c r="I268" s="8" t="s">
        <v>941</v>
      </c>
      <c r="J268" s="8" t="s">
        <v>943</v>
      </c>
      <c r="K268" s="8" t="s">
        <v>17</v>
      </c>
      <c r="L268" s="8" t="s">
        <v>830</v>
      </c>
      <c r="P268" s="8">
        <v>0.5</v>
      </c>
      <c r="R268" s="8" t="s">
        <v>940</v>
      </c>
      <c r="T268" s="8" t="s">
        <v>938</v>
      </c>
      <c r="U268" s="8">
        <v>9.52</v>
      </c>
    </row>
    <row r="269" spans="1:21" s="8" customFormat="1" ht="45">
      <c r="A269" s="10" t="s">
        <v>951</v>
      </c>
      <c r="B269" s="10">
        <v>1989</v>
      </c>
      <c r="C269" s="29" t="s">
        <v>952</v>
      </c>
      <c r="D269" s="10"/>
      <c r="E269" s="10"/>
      <c r="F269" s="10"/>
      <c r="G269" s="26" t="s">
        <v>558</v>
      </c>
      <c r="I269" s="8" t="s">
        <v>941</v>
      </c>
      <c r="J269" s="8" t="s">
        <v>943</v>
      </c>
      <c r="K269" s="8" t="s">
        <v>17</v>
      </c>
      <c r="L269" s="8" t="s">
        <v>830</v>
      </c>
      <c r="P269" s="8">
        <v>2</v>
      </c>
      <c r="R269" s="8" t="s">
        <v>940</v>
      </c>
      <c r="T269" s="8" t="s">
        <v>938</v>
      </c>
      <c r="U269" s="8">
        <v>11.86</v>
      </c>
    </row>
    <row r="270" spans="1:21" s="8" customFormat="1" ht="45">
      <c r="A270" s="10" t="s">
        <v>951</v>
      </c>
      <c r="B270" s="10">
        <v>1989</v>
      </c>
      <c r="C270" s="29" t="s">
        <v>952</v>
      </c>
      <c r="D270" s="10"/>
      <c r="E270" s="10"/>
      <c r="F270" s="10"/>
      <c r="G270" s="26" t="s">
        <v>558</v>
      </c>
      <c r="I270" s="8" t="s">
        <v>941</v>
      </c>
      <c r="J270" s="8" t="s">
        <v>943</v>
      </c>
      <c r="K270" s="8" t="s">
        <v>17</v>
      </c>
      <c r="L270" s="8" t="s">
        <v>830</v>
      </c>
      <c r="P270" s="8">
        <v>4</v>
      </c>
      <c r="R270" s="8" t="s">
        <v>940</v>
      </c>
      <c r="T270" s="8" t="s">
        <v>938</v>
      </c>
      <c r="U270" s="8">
        <v>3.52</v>
      </c>
    </row>
    <row r="271" spans="1:21" s="8" customFormat="1" ht="45">
      <c r="A271" s="10" t="s">
        <v>951</v>
      </c>
      <c r="B271" s="10">
        <v>1989</v>
      </c>
      <c r="C271" s="29" t="s">
        <v>952</v>
      </c>
      <c r="D271" s="10"/>
      <c r="E271" s="10"/>
      <c r="F271" s="10"/>
      <c r="G271" s="26" t="s">
        <v>558</v>
      </c>
      <c r="I271" s="8" t="s">
        <v>941</v>
      </c>
      <c r="J271" s="8" t="s">
        <v>943</v>
      </c>
      <c r="K271" s="8" t="s">
        <v>17</v>
      </c>
      <c r="L271" s="8" t="s">
        <v>830</v>
      </c>
      <c r="P271" s="8">
        <v>6</v>
      </c>
      <c r="R271" s="8" t="s">
        <v>940</v>
      </c>
      <c r="T271" s="8" t="s">
        <v>938</v>
      </c>
      <c r="U271" s="8">
        <v>1.97</v>
      </c>
    </row>
    <row r="272" spans="1:21" s="8" customFormat="1" ht="45">
      <c r="A272" s="10" t="s">
        <v>951</v>
      </c>
      <c r="B272" s="10">
        <v>1989</v>
      </c>
      <c r="C272" s="29" t="s">
        <v>952</v>
      </c>
      <c r="D272" s="10"/>
      <c r="E272" s="10"/>
      <c r="F272" s="10"/>
      <c r="G272" s="26" t="s">
        <v>558</v>
      </c>
      <c r="I272" s="8" t="s">
        <v>941</v>
      </c>
      <c r="J272" s="8" t="s">
        <v>943</v>
      </c>
      <c r="K272" s="8" t="s">
        <v>17</v>
      </c>
      <c r="L272" s="8" t="s">
        <v>830</v>
      </c>
      <c r="P272" s="8">
        <v>8</v>
      </c>
      <c r="R272" s="8" t="s">
        <v>940</v>
      </c>
      <c r="T272" s="8" t="s">
        <v>938</v>
      </c>
      <c r="U272" s="8">
        <v>0.39</v>
      </c>
    </row>
    <row r="273" spans="1:21" s="8" customFormat="1" ht="45">
      <c r="A273" s="10" t="s">
        <v>951</v>
      </c>
      <c r="B273" s="10">
        <v>1989</v>
      </c>
      <c r="C273" s="29" t="s">
        <v>952</v>
      </c>
      <c r="D273" s="10"/>
      <c r="E273" s="10"/>
      <c r="F273" s="10"/>
      <c r="G273" s="26" t="s">
        <v>558</v>
      </c>
      <c r="I273" s="8" t="s">
        <v>941</v>
      </c>
      <c r="J273" s="8" t="s">
        <v>943</v>
      </c>
      <c r="K273" s="8" t="s">
        <v>17</v>
      </c>
      <c r="L273" s="8" t="s">
        <v>830</v>
      </c>
      <c r="P273" s="8">
        <v>10</v>
      </c>
      <c r="R273" s="8" t="s">
        <v>940</v>
      </c>
      <c r="T273" s="8" t="s">
        <v>938</v>
      </c>
      <c r="U273" s="8">
        <v>0.34</v>
      </c>
    </row>
    <row r="274" spans="1:21" s="8" customFormat="1" ht="45">
      <c r="A274" s="10" t="s">
        <v>951</v>
      </c>
      <c r="B274" s="10">
        <v>1989</v>
      </c>
      <c r="C274" s="29" t="s">
        <v>952</v>
      </c>
      <c r="D274" s="10"/>
      <c r="E274" s="10"/>
      <c r="F274" s="10"/>
      <c r="G274" s="26" t="s">
        <v>558</v>
      </c>
      <c r="I274" s="8" t="s">
        <v>941</v>
      </c>
      <c r="J274" s="8" t="s">
        <v>943</v>
      </c>
      <c r="K274" s="8" t="s">
        <v>17</v>
      </c>
      <c r="L274" s="8" t="s">
        <v>830</v>
      </c>
      <c r="P274" s="8">
        <v>12</v>
      </c>
      <c r="R274" s="8" t="s">
        <v>940</v>
      </c>
      <c r="T274" s="8" t="s">
        <v>938</v>
      </c>
      <c r="U274" s="8">
        <v>0.18</v>
      </c>
    </row>
    <row r="275" spans="1:21" s="8" customFormat="1" ht="45">
      <c r="A275" s="10" t="s">
        <v>951</v>
      </c>
      <c r="B275" s="10">
        <v>1989</v>
      </c>
      <c r="C275" s="29" t="s">
        <v>952</v>
      </c>
      <c r="D275" s="10"/>
      <c r="E275" s="10"/>
      <c r="F275" s="10"/>
      <c r="G275" s="26" t="s">
        <v>558</v>
      </c>
      <c r="I275" s="8" t="s">
        <v>941</v>
      </c>
      <c r="J275" s="8" t="s">
        <v>943</v>
      </c>
      <c r="K275" s="8" t="s">
        <v>17</v>
      </c>
      <c r="L275" s="8" t="s">
        <v>830</v>
      </c>
      <c r="P275" s="8">
        <v>14</v>
      </c>
      <c r="R275" s="8" t="s">
        <v>940</v>
      </c>
      <c r="T275" s="8" t="s">
        <v>938</v>
      </c>
      <c r="U275" s="8">
        <v>0.14000000000000001</v>
      </c>
    </row>
    <row r="276" spans="1:21" s="8" customFormat="1" ht="45">
      <c r="A276" s="10" t="s">
        <v>951</v>
      </c>
      <c r="B276" s="10">
        <v>1989</v>
      </c>
      <c r="C276" s="29" t="s">
        <v>952</v>
      </c>
      <c r="D276" s="10"/>
      <c r="E276" s="10"/>
      <c r="F276" s="10"/>
      <c r="G276" s="26" t="s">
        <v>558</v>
      </c>
      <c r="I276" s="8" t="s">
        <v>941</v>
      </c>
      <c r="J276" s="8" t="s">
        <v>943</v>
      </c>
      <c r="K276" s="8" t="s">
        <v>17</v>
      </c>
      <c r="L276" s="8" t="s">
        <v>830</v>
      </c>
      <c r="P276" s="8">
        <v>16</v>
      </c>
      <c r="R276" s="8" t="s">
        <v>940</v>
      </c>
      <c r="T276" s="8" t="s">
        <v>938</v>
      </c>
      <c r="U276" s="8">
        <v>0.1</v>
      </c>
    </row>
    <row r="277" spans="1:21" s="8" customFormat="1" ht="45">
      <c r="A277" s="10" t="s">
        <v>951</v>
      </c>
      <c r="B277" s="10">
        <v>1989</v>
      </c>
      <c r="C277" s="29" t="s">
        <v>952</v>
      </c>
      <c r="D277" s="10"/>
      <c r="E277" s="10"/>
      <c r="F277" s="10"/>
      <c r="G277" s="26" t="s">
        <v>558</v>
      </c>
      <c r="I277" s="8" t="s">
        <v>941</v>
      </c>
      <c r="J277" s="8" t="s">
        <v>943</v>
      </c>
      <c r="K277" s="8" t="s">
        <v>17</v>
      </c>
      <c r="L277" s="8" t="s">
        <v>830</v>
      </c>
      <c r="P277" s="8">
        <v>17</v>
      </c>
      <c r="R277" s="8" t="s">
        <v>940</v>
      </c>
      <c r="T277" s="8" t="s">
        <v>938</v>
      </c>
      <c r="U277" s="8">
        <v>0.1</v>
      </c>
    </row>
    <row r="278" spans="1:21" s="8" customFormat="1" ht="45">
      <c r="A278" s="10" t="s">
        <v>951</v>
      </c>
      <c r="B278" s="10">
        <v>1989</v>
      </c>
      <c r="C278" s="29" t="s">
        <v>952</v>
      </c>
      <c r="D278" s="10"/>
      <c r="E278" s="10"/>
      <c r="F278" s="10"/>
      <c r="G278" s="26" t="s">
        <v>558</v>
      </c>
      <c r="I278" s="8" t="s">
        <v>941</v>
      </c>
      <c r="J278" s="8" t="s">
        <v>944</v>
      </c>
      <c r="K278" s="8" t="s">
        <v>17</v>
      </c>
      <c r="L278" s="8" t="s">
        <v>830</v>
      </c>
      <c r="P278" s="8">
        <v>0.5</v>
      </c>
      <c r="R278" s="8" t="s">
        <v>940</v>
      </c>
      <c r="T278" s="8" t="s">
        <v>938</v>
      </c>
      <c r="U278" s="8">
        <v>5.79</v>
      </c>
    </row>
    <row r="279" spans="1:21" s="8" customFormat="1" ht="45">
      <c r="A279" s="10" t="s">
        <v>951</v>
      </c>
      <c r="B279" s="10">
        <v>1989</v>
      </c>
      <c r="C279" s="29" t="s">
        <v>952</v>
      </c>
      <c r="D279" s="10"/>
      <c r="E279" s="10"/>
      <c r="F279" s="10"/>
      <c r="G279" s="26" t="s">
        <v>558</v>
      </c>
      <c r="I279" s="8" t="s">
        <v>941</v>
      </c>
      <c r="J279" s="8" t="s">
        <v>944</v>
      </c>
      <c r="K279" s="8" t="s">
        <v>17</v>
      </c>
      <c r="L279" s="8" t="s">
        <v>830</v>
      </c>
      <c r="P279" s="8">
        <v>2</v>
      </c>
      <c r="R279" s="8" t="s">
        <v>940</v>
      </c>
      <c r="T279" s="8" t="s">
        <v>938</v>
      </c>
      <c r="U279" s="8">
        <v>12.45</v>
      </c>
    </row>
    <row r="280" spans="1:21" s="8" customFormat="1" ht="45">
      <c r="A280" s="10" t="s">
        <v>951</v>
      </c>
      <c r="B280" s="10">
        <v>1989</v>
      </c>
      <c r="C280" s="29" t="s">
        <v>952</v>
      </c>
      <c r="D280" s="10"/>
      <c r="E280" s="10"/>
      <c r="F280" s="10"/>
      <c r="G280" s="26" t="s">
        <v>558</v>
      </c>
      <c r="I280" s="8" t="s">
        <v>941</v>
      </c>
      <c r="J280" s="8" t="s">
        <v>944</v>
      </c>
      <c r="K280" s="8" t="s">
        <v>17</v>
      </c>
      <c r="L280" s="8" t="s">
        <v>830</v>
      </c>
      <c r="P280" s="8">
        <v>4</v>
      </c>
      <c r="R280" s="8" t="s">
        <v>940</v>
      </c>
      <c r="T280" s="8" t="s">
        <v>938</v>
      </c>
      <c r="U280" s="8">
        <v>6.47</v>
      </c>
    </row>
    <row r="281" spans="1:21" s="8" customFormat="1" ht="45">
      <c r="A281" s="10" t="s">
        <v>951</v>
      </c>
      <c r="B281" s="10">
        <v>1989</v>
      </c>
      <c r="C281" s="29" t="s">
        <v>952</v>
      </c>
      <c r="D281" s="10"/>
      <c r="E281" s="10"/>
      <c r="F281" s="10"/>
      <c r="G281" s="26" t="s">
        <v>558</v>
      </c>
      <c r="I281" s="8" t="s">
        <v>941</v>
      </c>
      <c r="J281" s="8" t="s">
        <v>944</v>
      </c>
      <c r="K281" s="8" t="s">
        <v>17</v>
      </c>
      <c r="L281" s="8" t="s">
        <v>830</v>
      </c>
      <c r="P281" s="8">
        <v>6</v>
      </c>
      <c r="R281" s="8" t="s">
        <v>940</v>
      </c>
      <c r="T281" s="8" t="s">
        <v>938</v>
      </c>
      <c r="U281" s="8">
        <v>3.67</v>
      </c>
    </row>
    <row r="282" spans="1:21" s="8" customFormat="1" ht="45">
      <c r="A282" s="10" t="s">
        <v>951</v>
      </c>
      <c r="B282" s="10">
        <v>1989</v>
      </c>
      <c r="C282" s="29" t="s">
        <v>952</v>
      </c>
      <c r="D282" s="10"/>
      <c r="E282" s="10"/>
      <c r="F282" s="10"/>
      <c r="G282" s="26" t="s">
        <v>558</v>
      </c>
      <c r="I282" s="8" t="s">
        <v>941</v>
      </c>
      <c r="J282" s="8" t="s">
        <v>944</v>
      </c>
      <c r="K282" s="8" t="s">
        <v>17</v>
      </c>
      <c r="L282" s="8" t="s">
        <v>830</v>
      </c>
      <c r="P282" s="8">
        <v>8</v>
      </c>
      <c r="R282" s="8" t="s">
        <v>940</v>
      </c>
      <c r="T282" s="8" t="s">
        <v>938</v>
      </c>
      <c r="U282" s="8">
        <v>0.37</v>
      </c>
    </row>
    <row r="283" spans="1:21" s="8" customFormat="1" ht="45">
      <c r="A283" s="10" t="s">
        <v>951</v>
      </c>
      <c r="B283" s="10">
        <v>1989</v>
      </c>
      <c r="C283" s="29" t="s">
        <v>952</v>
      </c>
      <c r="D283" s="10"/>
      <c r="E283" s="10"/>
      <c r="F283" s="10"/>
      <c r="G283" s="26" t="s">
        <v>558</v>
      </c>
      <c r="I283" s="8" t="s">
        <v>941</v>
      </c>
      <c r="J283" s="8" t="s">
        <v>944</v>
      </c>
      <c r="K283" s="8" t="s">
        <v>17</v>
      </c>
      <c r="L283" s="8" t="s">
        <v>830</v>
      </c>
      <c r="P283" s="8">
        <v>10</v>
      </c>
      <c r="R283" s="8" t="s">
        <v>940</v>
      </c>
      <c r="T283" s="8" t="s">
        <v>938</v>
      </c>
      <c r="U283" s="8">
        <v>0.22</v>
      </c>
    </row>
    <row r="284" spans="1:21" s="8" customFormat="1" ht="45">
      <c r="A284" s="10" t="s">
        <v>951</v>
      </c>
      <c r="B284" s="10">
        <v>1989</v>
      </c>
      <c r="C284" s="29" t="s">
        <v>952</v>
      </c>
      <c r="D284" s="10"/>
      <c r="E284" s="10"/>
      <c r="F284" s="10"/>
      <c r="G284" s="26" t="s">
        <v>558</v>
      </c>
      <c r="I284" s="8" t="s">
        <v>941</v>
      </c>
      <c r="J284" s="8" t="s">
        <v>944</v>
      </c>
      <c r="K284" s="8" t="s">
        <v>17</v>
      </c>
      <c r="L284" s="8" t="s">
        <v>830</v>
      </c>
      <c r="P284" s="8">
        <v>12</v>
      </c>
      <c r="R284" s="8" t="s">
        <v>940</v>
      </c>
      <c r="T284" s="8" t="s">
        <v>938</v>
      </c>
      <c r="U284" s="8">
        <v>0.23</v>
      </c>
    </row>
    <row r="285" spans="1:21" s="8" customFormat="1" ht="45">
      <c r="A285" s="10" t="s">
        <v>951</v>
      </c>
      <c r="B285" s="10">
        <v>1989</v>
      </c>
      <c r="C285" s="29" t="s">
        <v>952</v>
      </c>
      <c r="D285" s="10"/>
      <c r="E285" s="10"/>
      <c r="F285" s="10"/>
      <c r="G285" s="26" t="s">
        <v>558</v>
      </c>
      <c r="I285" s="8" t="s">
        <v>941</v>
      </c>
      <c r="J285" s="8" t="s">
        <v>944</v>
      </c>
      <c r="K285" s="8" t="s">
        <v>17</v>
      </c>
      <c r="L285" s="8" t="s">
        <v>830</v>
      </c>
      <c r="P285" s="8">
        <v>14</v>
      </c>
      <c r="R285" s="8" t="s">
        <v>940</v>
      </c>
      <c r="T285" s="8" t="s">
        <v>938</v>
      </c>
      <c r="U285" s="8">
        <v>0.25</v>
      </c>
    </row>
    <row r="286" spans="1:21" s="8" customFormat="1" ht="45">
      <c r="A286" s="10" t="s">
        <v>951</v>
      </c>
      <c r="B286" s="10">
        <v>1989</v>
      </c>
      <c r="C286" s="29" t="s">
        <v>952</v>
      </c>
      <c r="D286" s="10"/>
      <c r="E286" s="10"/>
      <c r="F286" s="10"/>
      <c r="G286" s="26" t="s">
        <v>558</v>
      </c>
      <c r="I286" s="8" t="s">
        <v>941</v>
      </c>
      <c r="J286" s="8" t="s">
        <v>944</v>
      </c>
      <c r="K286" s="8" t="s">
        <v>17</v>
      </c>
      <c r="L286" s="8" t="s">
        <v>830</v>
      </c>
      <c r="P286" s="8">
        <v>16</v>
      </c>
      <c r="R286" s="8" t="s">
        <v>940</v>
      </c>
      <c r="T286" s="8" t="s">
        <v>938</v>
      </c>
      <c r="U286" s="8">
        <v>0.14000000000000001</v>
      </c>
    </row>
    <row r="287" spans="1:21" s="8" customFormat="1" ht="45">
      <c r="A287" s="10" t="s">
        <v>951</v>
      </c>
      <c r="B287" s="10">
        <v>1989</v>
      </c>
      <c r="C287" s="29" t="s">
        <v>952</v>
      </c>
      <c r="D287" s="10"/>
      <c r="E287" s="10"/>
      <c r="F287" s="10"/>
      <c r="G287" s="26" t="s">
        <v>558</v>
      </c>
      <c r="I287" s="8" t="s">
        <v>941</v>
      </c>
      <c r="J287" s="8" t="s">
        <v>944</v>
      </c>
      <c r="K287" s="8" t="s">
        <v>17</v>
      </c>
      <c r="L287" s="8" t="s">
        <v>830</v>
      </c>
      <c r="P287" s="8">
        <v>17</v>
      </c>
      <c r="R287" s="8" t="s">
        <v>940</v>
      </c>
      <c r="T287" s="8" t="s">
        <v>938</v>
      </c>
      <c r="U287" s="8">
        <v>0.1</v>
      </c>
    </row>
    <row r="288" spans="1:21" s="8" customFormat="1" ht="45">
      <c r="A288" s="10" t="s">
        <v>951</v>
      </c>
      <c r="B288" s="10">
        <v>1989</v>
      </c>
      <c r="C288" s="29" t="s">
        <v>952</v>
      </c>
      <c r="D288" s="10"/>
      <c r="E288" s="10"/>
      <c r="F288" s="10"/>
      <c r="G288" s="26" t="s">
        <v>558</v>
      </c>
      <c r="I288" s="8" t="s">
        <v>941</v>
      </c>
      <c r="J288" s="8" t="s">
        <v>945</v>
      </c>
      <c r="K288" s="8" t="s">
        <v>17</v>
      </c>
      <c r="L288" s="8" t="s">
        <v>830</v>
      </c>
      <c r="P288" s="8">
        <v>0.5</v>
      </c>
      <c r="R288" s="8" t="s">
        <v>940</v>
      </c>
      <c r="T288" s="8" t="s">
        <v>938</v>
      </c>
      <c r="U288" s="8">
        <v>10.76</v>
      </c>
    </row>
    <row r="289" spans="1:21" s="8" customFormat="1" ht="45">
      <c r="A289" s="10" t="s">
        <v>951</v>
      </c>
      <c r="B289" s="10">
        <v>1989</v>
      </c>
      <c r="C289" s="29" t="s">
        <v>952</v>
      </c>
      <c r="D289" s="10"/>
      <c r="E289" s="10"/>
      <c r="F289" s="10"/>
      <c r="G289" s="26" t="s">
        <v>558</v>
      </c>
      <c r="I289" s="8" t="s">
        <v>941</v>
      </c>
      <c r="J289" s="8" t="s">
        <v>945</v>
      </c>
      <c r="K289" s="8" t="s">
        <v>17</v>
      </c>
      <c r="L289" s="8" t="s">
        <v>830</v>
      </c>
      <c r="P289" s="8">
        <v>2</v>
      </c>
      <c r="R289" s="8" t="s">
        <v>940</v>
      </c>
      <c r="T289" s="8" t="s">
        <v>938</v>
      </c>
      <c r="U289" s="8">
        <v>7.43</v>
      </c>
    </row>
    <row r="290" spans="1:21" s="8" customFormat="1" ht="45">
      <c r="A290" s="10" t="s">
        <v>951</v>
      </c>
      <c r="B290" s="10">
        <v>1989</v>
      </c>
      <c r="C290" s="29" t="s">
        <v>952</v>
      </c>
      <c r="D290" s="10"/>
      <c r="E290" s="10"/>
      <c r="F290" s="10"/>
      <c r="G290" s="26" t="s">
        <v>558</v>
      </c>
      <c r="I290" s="8" t="s">
        <v>941</v>
      </c>
      <c r="J290" s="8" t="s">
        <v>945</v>
      </c>
      <c r="K290" s="8" t="s">
        <v>17</v>
      </c>
      <c r="L290" s="8" t="s">
        <v>830</v>
      </c>
      <c r="P290" s="8">
        <v>4</v>
      </c>
      <c r="R290" s="8" t="s">
        <v>940</v>
      </c>
      <c r="T290" s="8" t="s">
        <v>938</v>
      </c>
      <c r="U290" s="8">
        <v>7</v>
      </c>
    </row>
    <row r="291" spans="1:21" s="8" customFormat="1" ht="45">
      <c r="A291" s="10" t="s">
        <v>951</v>
      </c>
      <c r="B291" s="10">
        <v>1989</v>
      </c>
      <c r="C291" s="29" t="s">
        <v>952</v>
      </c>
      <c r="D291" s="10"/>
      <c r="E291" s="10"/>
      <c r="F291" s="10"/>
      <c r="G291" s="26" t="s">
        <v>558</v>
      </c>
      <c r="I291" s="8" t="s">
        <v>941</v>
      </c>
      <c r="J291" s="8" t="s">
        <v>945</v>
      </c>
      <c r="K291" s="8" t="s">
        <v>17</v>
      </c>
      <c r="L291" s="8" t="s">
        <v>830</v>
      </c>
      <c r="P291" s="8">
        <v>6</v>
      </c>
      <c r="R291" s="8" t="s">
        <v>940</v>
      </c>
      <c r="T291" s="8" t="s">
        <v>938</v>
      </c>
      <c r="U291" s="8">
        <v>4.92</v>
      </c>
    </row>
    <row r="292" spans="1:21" s="8" customFormat="1" ht="45">
      <c r="A292" s="10" t="s">
        <v>951</v>
      </c>
      <c r="B292" s="10">
        <v>1989</v>
      </c>
      <c r="C292" s="29" t="s">
        <v>952</v>
      </c>
      <c r="D292" s="10"/>
      <c r="E292" s="10"/>
      <c r="F292" s="10"/>
      <c r="G292" s="26" t="s">
        <v>558</v>
      </c>
      <c r="I292" s="8" t="s">
        <v>941</v>
      </c>
      <c r="J292" s="8" t="s">
        <v>945</v>
      </c>
      <c r="K292" s="8" t="s">
        <v>17</v>
      </c>
      <c r="L292" s="8" t="s">
        <v>830</v>
      </c>
      <c r="P292" s="8">
        <v>8</v>
      </c>
      <c r="R292" s="8" t="s">
        <v>940</v>
      </c>
      <c r="T292" s="8" t="s">
        <v>938</v>
      </c>
      <c r="U292" s="8">
        <v>1.31</v>
      </c>
    </row>
    <row r="293" spans="1:21" s="8" customFormat="1" ht="45">
      <c r="A293" s="10" t="s">
        <v>951</v>
      </c>
      <c r="B293" s="10">
        <v>1989</v>
      </c>
      <c r="C293" s="29" t="s">
        <v>952</v>
      </c>
      <c r="D293" s="10"/>
      <c r="E293" s="10"/>
      <c r="F293" s="10"/>
      <c r="G293" s="26" t="s">
        <v>558</v>
      </c>
      <c r="I293" s="8" t="s">
        <v>941</v>
      </c>
      <c r="J293" s="8" t="s">
        <v>945</v>
      </c>
      <c r="K293" s="8" t="s">
        <v>17</v>
      </c>
      <c r="L293" s="8" t="s">
        <v>830</v>
      </c>
      <c r="P293" s="8">
        <v>10</v>
      </c>
      <c r="R293" s="8" t="s">
        <v>940</v>
      </c>
      <c r="T293" s="8" t="s">
        <v>938</v>
      </c>
      <c r="U293" s="8">
        <v>0.67</v>
      </c>
    </row>
    <row r="294" spans="1:21" s="8" customFormat="1" ht="45">
      <c r="A294" s="10" t="s">
        <v>951</v>
      </c>
      <c r="B294" s="10">
        <v>1989</v>
      </c>
      <c r="C294" s="29" t="s">
        <v>952</v>
      </c>
      <c r="D294" s="10"/>
      <c r="E294" s="10"/>
      <c r="F294" s="10"/>
      <c r="G294" s="26" t="s">
        <v>558</v>
      </c>
      <c r="I294" s="8" t="s">
        <v>941</v>
      </c>
      <c r="J294" s="8" t="s">
        <v>945</v>
      </c>
      <c r="K294" s="8" t="s">
        <v>17</v>
      </c>
      <c r="L294" s="8" t="s">
        <v>830</v>
      </c>
      <c r="P294" s="8">
        <v>12</v>
      </c>
      <c r="R294" s="8" t="s">
        <v>940</v>
      </c>
      <c r="T294" s="8" t="s">
        <v>938</v>
      </c>
      <c r="U294" s="8">
        <v>0.21</v>
      </c>
    </row>
    <row r="295" spans="1:21" s="8" customFormat="1" ht="45">
      <c r="A295" s="10" t="s">
        <v>951</v>
      </c>
      <c r="B295" s="10">
        <v>1989</v>
      </c>
      <c r="C295" s="29" t="s">
        <v>952</v>
      </c>
      <c r="D295" s="10"/>
      <c r="E295" s="10"/>
      <c r="F295" s="10"/>
      <c r="G295" s="26" t="s">
        <v>558</v>
      </c>
      <c r="I295" s="8" t="s">
        <v>941</v>
      </c>
      <c r="J295" s="8" t="s">
        <v>945</v>
      </c>
      <c r="K295" s="8" t="s">
        <v>17</v>
      </c>
      <c r="L295" s="8" t="s">
        <v>830</v>
      </c>
      <c r="P295" s="8">
        <v>14</v>
      </c>
      <c r="R295" s="8" t="s">
        <v>940</v>
      </c>
      <c r="T295" s="8" t="s">
        <v>938</v>
      </c>
      <c r="U295" s="8">
        <v>0.26</v>
      </c>
    </row>
    <row r="296" spans="1:21" s="8" customFormat="1" ht="45">
      <c r="A296" s="10" t="s">
        <v>951</v>
      </c>
      <c r="B296" s="10">
        <v>1989</v>
      </c>
      <c r="C296" s="29" t="s">
        <v>952</v>
      </c>
      <c r="D296" s="10"/>
      <c r="E296" s="10"/>
      <c r="F296" s="10"/>
      <c r="G296" s="26" t="s">
        <v>558</v>
      </c>
      <c r="I296" s="8" t="s">
        <v>941</v>
      </c>
      <c r="J296" s="8" t="s">
        <v>945</v>
      </c>
      <c r="K296" s="8" t="s">
        <v>17</v>
      </c>
      <c r="L296" s="8" t="s">
        <v>830</v>
      </c>
      <c r="P296" s="8">
        <v>16</v>
      </c>
      <c r="R296" s="8" t="s">
        <v>940</v>
      </c>
      <c r="T296" s="8" t="s">
        <v>938</v>
      </c>
      <c r="U296" s="8">
        <v>0.13</v>
      </c>
    </row>
    <row r="297" spans="1:21" s="8" customFormat="1" ht="45">
      <c r="A297" s="10" t="s">
        <v>951</v>
      </c>
      <c r="B297" s="10">
        <v>1989</v>
      </c>
      <c r="C297" s="29" t="s">
        <v>952</v>
      </c>
      <c r="D297" s="10"/>
      <c r="E297" s="10"/>
      <c r="F297" s="10"/>
      <c r="G297" s="26" t="s">
        <v>558</v>
      </c>
      <c r="I297" s="8" t="s">
        <v>941</v>
      </c>
      <c r="J297" s="8" t="s">
        <v>945</v>
      </c>
      <c r="K297" s="8" t="s">
        <v>17</v>
      </c>
      <c r="L297" s="8" t="s">
        <v>830</v>
      </c>
      <c r="P297" s="8">
        <v>17</v>
      </c>
      <c r="R297" s="8" t="s">
        <v>940</v>
      </c>
      <c r="T297" s="8" t="s">
        <v>938</v>
      </c>
    </row>
    <row r="298" spans="1:21" s="8" customFormat="1" ht="45">
      <c r="A298" s="10" t="s">
        <v>951</v>
      </c>
      <c r="B298" s="10">
        <v>1989</v>
      </c>
      <c r="C298" s="29" t="s">
        <v>952</v>
      </c>
      <c r="D298" s="10"/>
      <c r="E298" s="10"/>
      <c r="F298" s="10"/>
      <c r="G298" s="26" t="s">
        <v>558</v>
      </c>
      <c r="I298" s="8" t="s">
        <v>941</v>
      </c>
      <c r="J298" s="8" t="s">
        <v>946</v>
      </c>
      <c r="K298" s="8" t="s">
        <v>17</v>
      </c>
      <c r="L298" s="8" t="s">
        <v>830</v>
      </c>
      <c r="P298" s="8">
        <v>0.5</v>
      </c>
      <c r="R298" s="8" t="s">
        <v>940</v>
      </c>
      <c r="T298" s="8" t="s">
        <v>938</v>
      </c>
      <c r="U298" s="8">
        <v>9.65</v>
      </c>
    </row>
    <row r="299" spans="1:21" s="8" customFormat="1" ht="45">
      <c r="A299" s="10" t="s">
        <v>951</v>
      </c>
      <c r="B299" s="10">
        <v>1989</v>
      </c>
      <c r="C299" s="29" t="s">
        <v>952</v>
      </c>
      <c r="D299" s="10"/>
      <c r="E299" s="10"/>
      <c r="F299" s="10"/>
      <c r="G299" s="26" t="s">
        <v>558</v>
      </c>
      <c r="I299" s="8" t="s">
        <v>941</v>
      </c>
      <c r="J299" s="8" t="s">
        <v>946</v>
      </c>
      <c r="K299" s="8" t="s">
        <v>17</v>
      </c>
      <c r="L299" s="8" t="s">
        <v>830</v>
      </c>
      <c r="P299" s="8">
        <v>2</v>
      </c>
      <c r="R299" s="8" t="s">
        <v>940</v>
      </c>
      <c r="T299" s="8" t="s">
        <v>938</v>
      </c>
      <c r="U299" s="8">
        <v>5.55</v>
      </c>
    </row>
    <row r="300" spans="1:21" s="8" customFormat="1" ht="45">
      <c r="A300" s="10" t="s">
        <v>951</v>
      </c>
      <c r="B300" s="10">
        <v>1989</v>
      </c>
      <c r="C300" s="29" t="s">
        <v>952</v>
      </c>
      <c r="D300" s="10"/>
      <c r="E300" s="10"/>
      <c r="F300" s="10"/>
      <c r="G300" s="26" t="s">
        <v>558</v>
      </c>
      <c r="I300" s="8" t="s">
        <v>941</v>
      </c>
      <c r="J300" s="8" t="s">
        <v>946</v>
      </c>
      <c r="K300" s="8" t="s">
        <v>17</v>
      </c>
      <c r="L300" s="8" t="s">
        <v>830</v>
      </c>
      <c r="P300" s="8">
        <v>4</v>
      </c>
      <c r="R300" s="8" t="s">
        <v>940</v>
      </c>
      <c r="T300" s="8" t="s">
        <v>938</v>
      </c>
      <c r="U300" s="8">
        <v>4.92</v>
      </c>
    </row>
    <row r="301" spans="1:21" s="8" customFormat="1" ht="45">
      <c r="A301" s="10" t="s">
        <v>951</v>
      </c>
      <c r="B301" s="10">
        <v>1989</v>
      </c>
      <c r="C301" s="29" t="s">
        <v>952</v>
      </c>
      <c r="D301" s="10"/>
      <c r="E301" s="10"/>
      <c r="F301" s="10"/>
      <c r="G301" s="26" t="s">
        <v>558</v>
      </c>
      <c r="I301" s="8" t="s">
        <v>941</v>
      </c>
      <c r="J301" s="8" t="s">
        <v>946</v>
      </c>
      <c r="K301" s="8" t="s">
        <v>17</v>
      </c>
      <c r="L301" s="8" t="s">
        <v>830</v>
      </c>
      <c r="P301" s="8">
        <v>6</v>
      </c>
      <c r="R301" s="8" t="s">
        <v>940</v>
      </c>
      <c r="T301" s="8" t="s">
        <v>938</v>
      </c>
      <c r="U301" s="8">
        <v>5.0999999999999996</v>
      </c>
    </row>
    <row r="302" spans="1:21" s="8" customFormat="1" ht="45">
      <c r="A302" s="10" t="s">
        <v>951</v>
      </c>
      <c r="B302" s="10">
        <v>1989</v>
      </c>
      <c r="C302" s="29" t="s">
        <v>952</v>
      </c>
      <c r="D302" s="10"/>
      <c r="E302" s="10"/>
      <c r="F302" s="10"/>
      <c r="G302" s="26" t="s">
        <v>558</v>
      </c>
      <c r="I302" s="8" t="s">
        <v>941</v>
      </c>
      <c r="J302" s="8" t="s">
        <v>946</v>
      </c>
      <c r="K302" s="8" t="s">
        <v>17</v>
      </c>
      <c r="L302" s="8" t="s">
        <v>830</v>
      </c>
      <c r="P302" s="8">
        <v>8</v>
      </c>
      <c r="R302" s="8" t="s">
        <v>940</v>
      </c>
      <c r="T302" s="8" t="s">
        <v>938</v>
      </c>
      <c r="U302" s="8">
        <v>1.01</v>
      </c>
    </row>
    <row r="303" spans="1:21" s="8" customFormat="1" ht="45">
      <c r="A303" s="10" t="s">
        <v>951</v>
      </c>
      <c r="B303" s="10">
        <v>1989</v>
      </c>
      <c r="C303" s="29" t="s">
        <v>952</v>
      </c>
      <c r="D303" s="10"/>
      <c r="E303" s="10"/>
      <c r="F303" s="10"/>
      <c r="G303" s="26" t="s">
        <v>558</v>
      </c>
      <c r="I303" s="8" t="s">
        <v>941</v>
      </c>
      <c r="J303" s="8" t="s">
        <v>946</v>
      </c>
      <c r="K303" s="8" t="s">
        <v>17</v>
      </c>
      <c r="L303" s="8" t="s">
        <v>830</v>
      </c>
      <c r="P303" s="8">
        <v>10</v>
      </c>
      <c r="R303" s="8" t="s">
        <v>940</v>
      </c>
      <c r="T303" s="8" t="s">
        <v>938</v>
      </c>
      <c r="U303" s="8">
        <v>0.87</v>
      </c>
    </row>
    <row r="304" spans="1:21" s="8" customFormat="1" ht="45">
      <c r="A304" s="10" t="s">
        <v>951</v>
      </c>
      <c r="B304" s="10">
        <v>1989</v>
      </c>
      <c r="C304" s="29" t="s">
        <v>952</v>
      </c>
      <c r="D304" s="10"/>
      <c r="E304" s="10"/>
      <c r="F304" s="10"/>
      <c r="G304" s="26" t="s">
        <v>558</v>
      </c>
      <c r="I304" s="8" t="s">
        <v>941</v>
      </c>
      <c r="J304" s="8" t="s">
        <v>946</v>
      </c>
      <c r="K304" s="8" t="s">
        <v>17</v>
      </c>
      <c r="L304" s="8" t="s">
        <v>830</v>
      </c>
      <c r="P304" s="8">
        <v>12</v>
      </c>
      <c r="R304" s="8" t="s">
        <v>940</v>
      </c>
      <c r="T304" s="8" t="s">
        <v>938</v>
      </c>
      <c r="U304" s="8">
        <v>0.33</v>
      </c>
    </row>
    <row r="305" spans="1:21" s="8" customFormat="1" ht="45">
      <c r="A305" s="10" t="s">
        <v>951</v>
      </c>
      <c r="B305" s="10">
        <v>1989</v>
      </c>
      <c r="C305" s="29" t="s">
        <v>952</v>
      </c>
      <c r="D305" s="10"/>
      <c r="E305" s="10"/>
      <c r="F305" s="10"/>
      <c r="G305" s="26" t="s">
        <v>558</v>
      </c>
      <c r="I305" s="8" t="s">
        <v>941</v>
      </c>
      <c r="J305" s="8" t="s">
        <v>946</v>
      </c>
      <c r="K305" s="8" t="s">
        <v>17</v>
      </c>
      <c r="L305" s="8" t="s">
        <v>830</v>
      </c>
      <c r="P305" s="8">
        <v>14</v>
      </c>
      <c r="R305" s="8" t="s">
        <v>940</v>
      </c>
      <c r="T305" s="8" t="s">
        <v>938</v>
      </c>
      <c r="U305" s="8">
        <v>0.16</v>
      </c>
    </row>
    <row r="306" spans="1:21" s="8" customFormat="1" ht="45">
      <c r="A306" s="10" t="s">
        <v>951</v>
      </c>
      <c r="B306" s="10">
        <v>1989</v>
      </c>
      <c r="C306" s="29" t="s">
        <v>952</v>
      </c>
      <c r="D306" s="10"/>
      <c r="E306" s="10"/>
      <c r="F306" s="10"/>
      <c r="G306" s="26" t="s">
        <v>558</v>
      </c>
      <c r="I306" s="8" t="s">
        <v>941</v>
      </c>
      <c r="J306" s="8" t="s">
        <v>946</v>
      </c>
      <c r="K306" s="8" t="s">
        <v>17</v>
      </c>
      <c r="L306" s="8" t="s">
        <v>830</v>
      </c>
      <c r="P306" s="8">
        <v>16</v>
      </c>
      <c r="R306" s="8" t="s">
        <v>940</v>
      </c>
      <c r="T306" s="8" t="s">
        <v>938</v>
      </c>
      <c r="U306" s="8">
        <v>0.08</v>
      </c>
    </row>
    <row r="307" spans="1:21" s="8" customFormat="1" ht="45">
      <c r="A307" s="10" t="s">
        <v>951</v>
      </c>
      <c r="B307" s="10">
        <v>1989</v>
      </c>
      <c r="C307" s="29" t="s">
        <v>952</v>
      </c>
      <c r="D307" s="10"/>
      <c r="E307" s="10"/>
      <c r="F307" s="10"/>
      <c r="G307" s="26" t="s">
        <v>558</v>
      </c>
      <c r="I307" s="8" t="s">
        <v>941</v>
      </c>
      <c r="J307" s="8" t="s">
        <v>946</v>
      </c>
      <c r="K307" s="8" t="s">
        <v>17</v>
      </c>
      <c r="L307" s="8" t="s">
        <v>830</v>
      </c>
      <c r="P307" s="8">
        <v>17</v>
      </c>
      <c r="R307" s="8" t="s">
        <v>940</v>
      </c>
      <c r="T307" s="8" t="s">
        <v>938</v>
      </c>
    </row>
    <row r="308" spans="1:21" s="8" customFormat="1" ht="45">
      <c r="A308" s="10" t="s">
        <v>951</v>
      </c>
      <c r="B308" s="10">
        <v>1989</v>
      </c>
      <c r="C308" s="29" t="s">
        <v>952</v>
      </c>
      <c r="D308" s="10"/>
      <c r="E308" s="10"/>
      <c r="F308" s="10"/>
      <c r="G308" s="26" t="s">
        <v>558</v>
      </c>
      <c r="I308" s="8" t="s">
        <v>942</v>
      </c>
      <c r="J308" s="8" t="s">
        <v>947</v>
      </c>
      <c r="K308" s="8" t="s">
        <v>17</v>
      </c>
      <c r="L308" s="8" t="s">
        <v>830</v>
      </c>
      <c r="P308" s="8">
        <v>0.7</v>
      </c>
      <c r="R308" s="8" t="s">
        <v>940</v>
      </c>
      <c r="T308" s="8" t="s">
        <v>938</v>
      </c>
      <c r="U308" s="8">
        <v>18.73</v>
      </c>
    </row>
    <row r="309" spans="1:21" s="8" customFormat="1" ht="45">
      <c r="A309" s="10" t="s">
        <v>951</v>
      </c>
      <c r="B309" s="10">
        <v>1989</v>
      </c>
      <c r="C309" s="29" t="s">
        <v>952</v>
      </c>
      <c r="D309" s="10"/>
      <c r="E309" s="10"/>
      <c r="F309" s="10"/>
      <c r="G309" s="26" t="s">
        <v>558</v>
      </c>
      <c r="I309" s="8" t="s">
        <v>942</v>
      </c>
      <c r="J309" s="8" t="s">
        <v>947</v>
      </c>
      <c r="K309" s="8" t="s">
        <v>17</v>
      </c>
      <c r="L309" s="8" t="s">
        <v>830</v>
      </c>
      <c r="P309" s="8">
        <v>2</v>
      </c>
      <c r="R309" s="8" t="s">
        <v>940</v>
      </c>
      <c r="T309" s="8" t="s">
        <v>938</v>
      </c>
      <c r="U309" s="8">
        <v>22.44</v>
      </c>
    </row>
    <row r="310" spans="1:21" s="8" customFormat="1" ht="45">
      <c r="A310" s="10" t="s">
        <v>951</v>
      </c>
      <c r="B310" s="10">
        <v>1989</v>
      </c>
      <c r="C310" s="29" t="s">
        <v>952</v>
      </c>
      <c r="D310" s="10"/>
      <c r="E310" s="10"/>
      <c r="F310" s="10"/>
      <c r="G310" s="26" t="s">
        <v>558</v>
      </c>
      <c r="I310" s="8" t="s">
        <v>942</v>
      </c>
      <c r="J310" s="8" t="s">
        <v>947</v>
      </c>
      <c r="K310" s="8" t="s">
        <v>17</v>
      </c>
      <c r="L310" s="8" t="s">
        <v>830</v>
      </c>
      <c r="P310" s="8">
        <v>4</v>
      </c>
      <c r="R310" s="8" t="s">
        <v>940</v>
      </c>
      <c r="T310" s="8" t="s">
        <v>938</v>
      </c>
      <c r="U310" s="8">
        <v>12.02</v>
      </c>
    </row>
    <row r="311" spans="1:21" s="8" customFormat="1" ht="45">
      <c r="A311" s="10" t="s">
        <v>951</v>
      </c>
      <c r="B311" s="10">
        <v>1989</v>
      </c>
      <c r="C311" s="29" t="s">
        <v>952</v>
      </c>
      <c r="D311" s="10"/>
      <c r="E311" s="10"/>
      <c r="F311" s="10"/>
      <c r="G311" s="26" t="s">
        <v>558</v>
      </c>
      <c r="I311" s="8" t="s">
        <v>942</v>
      </c>
      <c r="J311" s="8" t="s">
        <v>947</v>
      </c>
      <c r="K311" s="8" t="s">
        <v>17</v>
      </c>
      <c r="L311" s="8" t="s">
        <v>830</v>
      </c>
      <c r="P311" s="8">
        <v>6</v>
      </c>
      <c r="R311" s="8" t="s">
        <v>940</v>
      </c>
      <c r="T311" s="8" t="s">
        <v>938</v>
      </c>
      <c r="U311" s="8">
        <v>10.33</v>
      </c>
    </row>
    <row r="312" spans="1:21" s="8" customFormat="1" ht="45">
      <c r="A312" s="10" t="s">
        <v>951</v>
      </c>
      <c r="B312" s="10">
        <v>1989</v>
      </c>
      <c r="C312" s="29" t="s">
        <v>952</v>
      </c>
      <c r="D312" s="10"/>
      <c r="E312" s="10"/>
      <c r="F312" s="10"/>
      <c r="G312" s="26" t="s">
        <v>558</v>
      </c>
      <c r="I312" s="8" t="s">
        <v>942</v>
      </c>
      <c r="J312" s="8" t="s">
        <v>947</v>
      </c>
      <c r="K312" s="8" t="s">
        <v>17</v>
      </c>
      <c r="L312" s="8" t="s">
        <v>830</v>
      </c>
      <c r="P312" s="8">
        <v>8</v>
      </c>
      <c r="R312" s="8" t="s">
        <v>940</v>
      </c>
      <c r="T312" s="8" t="s">
        <v>938</v>
      </c>
      <c r="U312" s="8">
        <v>6.56</v>
      </c>
    </row>
    <row r="313" spans="1:21" s="8" customFormat="1" ht="45">
      <c r="A313" s="10" t="s">
        <v>951</v>
      </c>
      <c r="B313" s="10">
        <v>1989</v>
      </c>
      <c r="C313" s="29" t="s">
        <v>952</v>
      </c>
      <c r="D313" s="10"/>
      <c r="E313" s="10"/>
      <c r="F313" s="10"/>
      <c r="G313" s="26" t="s">
        <v>558</v>
      </c>
      <c r="I313" s="8" t="s">
        <v>942</v>
      </c>
      <c r="J313" s="8" t="s">
        <v>947</v>
      </c>
      <c r="K313" s="8" t="s">
        <v>17</v>
      </c>
      <c r="L313" s="8" t="s">
        <v>830</v>
      </c>
      <c r="P313" s="8">
        <v>10</v>
      </c>
      <c r="R313" s="8" t="s">
        <v>940</v>
      </c>
      <c r="T313" s="8" t="s">
        <v>938</v>
      </c>
      <c r="U313" s="8">
        <v>1.1299999999999999</v>
      </c>
    </row>
    <row r="314" spans="1:21" s="8" customFormat="1" ht="45">
      <c r="A314" s="10" t="s">
        <v>951</v>
      </c>
      <c r="B314" s="10">
        <v>1989</v>
      </c>
      <c r="C314" s="29" t="s">
        <v>952</v>
      </c>
      <c r="D314" s="10"/>
      <c r="E314" s="10"/>
      <c r="F314" s="10"/>
      <c r="G314" s="26" t="s">
        <v>558</v>
      </c>
      <c r="I314" s="8" t="s">
        <v>942</v>
      </c>
      <c r="J314" s="8" t="s">
        <v>947</v>
      </c>
      <c r="K314" s="8" t="s">
        <v>17</v>
      </c>
      <c r="L314" s="8" t="s">
        <v>830</v>
      </c>
      <c r="P314" s="8">
        <v>12</v>
      </c>
      <c r="R314" s="8" t="s">
        <v>940</v>
      </c>
      <c r="T314" s="8" t="s">
        <v>938</v>
      </c>
      <c r="U314" s="8">
        <v>0.6</v>
      </c>
    </row>
    <row r="315" spans="1:21" s="8" customFormat="1" ht="45">
      <c r="A315" s="10" t="s">
        <v>951</v>
      </c>
      <c r="B315" s="10">
        <v>1989</v>
      </c>
      <c r="C315" s="29" t="s">
        <v>952</v>
      </c>
      <c r="D315" s="10"/>
      <c r="E315" s="10"/>
      <c r="F315" s="10"/>
      <c r="G315" s="26" t="s">
        <v>558</v>
      </c>
      <c r="I315" s="8" t="s">
        <v>942</v>
      </c>
      <c r="J315" s="8" t="s">
        <v>947</v>
      </c>
      <c r="K315" s="8" t="s">
        <v>17</v>
      </c>
      <c r="L315" s="8" t="s">
        <v>830</v>
      </c>
      <c r="P315" s="8">
        <v>14</v>
      </c>
      <c r="R315" s="8" t="s">
        <v>940</v>
      </c>
      <c r="T315" s="8" t="s">
        <v>938</v>
      </c>
      <c r="U315" s="8">
        <v>0.33</v>
      </c>
    </row>
    <row r="316" spans="1:21" s="8" customFormat="1" ht="45">
      <c r="A316" s="10" t="s">
        <v>951</v>
      </c>
      <c r="B316" s="10">
        <v>1989</v>
      </c>
      <c r="C316" s="29" t="s">
        <v>952</v>
      </c>
      <c r="D316" s="10"/>
      <c r="E316" s="10"/>
      <c r="F316" s="10"/>
      <c r="G316" s="26" t="s">
        <v>558</v>
      </c>
      <c r="I316" s="8" t="s">
        <v>942</v>
      </c>
      <c r="J316" s="8" t="s">
        <v>947</v>
      </c>
      <c r="K316" s="8" t="s">
        <v>17</v>
      </c>
      <c r="L316" s="8" t="s">
        <v>830</v>
      </c>
      <c r="P316" s="8">
        <v>16</v>
      </c>
      <c r="R316" s="8" t="s">
        <v>940</v>
      </c>
      <c r="T316" s="8" t="s">
        <v>938</v>
      </c>
      <c r="U316" s="8">
        <v>0.17</v>
      </c>
    </row>
    <row r="317" spans="1:21" s="8" customFormat="1" ht="45">
      <c r="A317" s="10" t="s">
        <v>951</v>
      </c>
      <c r="B317" s="10">
        <v>1989</v>
      </c>
      <c r="C317" s="29" t="s">
        <v>952</v>
      </c>
      <c r="D317" s="10"/>
      <c r="E317" s="10"/>
      <c r="F317" s="10"/>
      <c r="G317" s="26" t="s">
        <v>558</v>
      </c>
      <c r="I317" s="8" t="s">
        <v>942</v>
      </c>
      <c r="J317" s="8" t="s">
        <v>947</v>
      </c>
      <c r="K317" s="8" t="s">
        <v>17</v>
      </c>
      <c r="L317" s="8" t="s">
        <v>830</v>
      </c>
      <c r="P317" s="8">
        <v>17</v>
      </c>
      <c r="R317" s="8" t="s">
        <v>940</v>
      </c>
      <c r="T317" s="8" t="s">
        <v>938</v>
      </c>
      <c r="U317" s="8">
        <v>0.12</v>
      </c>
    </row>
    <row r="318" spans="1:21" s="8" customFormat="1" ht="45">
      <c r="A318" s="10" t="s">
        <v>951</v>
      </c>
      <c r="B318" s="10">
        <v>1989</v>
      </c>
      <c r="C318" s="29" t="s">
        <v>952</v>
      </c>
      <c r="D318" s="10"/>
      <c r="E318" s="10"/>
      <c r="F318" s="10"/>
      <c r="G318" s="26" t="s">
        <v>558</v>
      </c>
      <c r="I318" s="8" t="s">
        <v>942</v>
      </c>
      <c r="J318" s="8" t="s">
        <v>948</v>
      </c>
      <c r="K318" s="8" t="s">
        <v>17</v>
      </c>
      <c r="L318" s="8" t="s">
        <v>830</v>
      </c>
      <c r="P318" s="8">
        <v>0.7</v>
      </c>
      <c r="R318" s="8" t="s">
        <v>940</v>
      </c>
      <c r="T318" s="8" t="s">
        <v>938</v>
      </c>
      <c r="U318" s="8">
        <v>21.04</v>
      </c>
    </row>
    <row r="319" spans="1:21" s="8" customFormat="1" ht="45">
      <c r="A319" s="10" t="s">
        <v>951</v>
      </c>
      <c r="B319" s="10">
        <v>1989</v>
      </c>
      <c r="C319" s="29" t="s">
        <v>952</v>
      </c>
      <c r="D319" s="10"/>
      <c r="E319" s="10"/>
      <c r="F319" s="10"/>
      <c r="G319" s="26" t="s">
        <v>558</v>
      </c>
      <c r="I319" s="8" t="s">
        <v>942</v>
      </c>
      <c r="J319" s="8" t="s">
        <v>948</v>
      </c>
      <c r="K319" s="8" t="s">
        <v>17</v>
      </c>
      <c r="L319" s="8" t="s">
        <v>830</v>
      </c>
      <c r="P319" s="8">
        <v>2</v>
      </c>
      <c r="R319" s="8" t="s">
        <v>940</v>
      </c>
      <c r="T319" s="8" t="s">
        <v>938</v>
      </c>
      <c r="U319" s="8">
        <v>16.600000000000001</v>
      </c>
    </row>
    <row r="320" spans="1:21" s="8" customFormat="1" ht="45">
      <c r="A320" s="10" t="s">
        <v>951</v>
      </c>
      <c r="B320" s="10">
        <v>1989</v>
      </c>
      <c r="C320" s="29" t="s">
        <v>952</v>
      </c>
      <c r="D320" s="10"/>
      <c r="E320" s="10"/>
      <c r="F320" s="10"/>
      <c r="G320" s="26" t="s">
        <v>558</v>
      </c>
      <c r="I320" s="8" t="s">
        <v>942</v>
      </c>
      <c r="J320" s="8" t="s">
        <v>948</v>
      </c>
      <c r="K320" s="8" t="s">
        <v>17</v>
      </c>
      <c r="L320" s="8" t="s">
        <v>830</v>
      </c>
      <c r="P320" s="8">
        <v>4</v>
      </c>
      <c r="R320" s="8" t="s">
        <v>940</v>
      </c>
      <c r="T320" s="8" t="s">
        <v>938</v>
      </c>
      <c r="U320" s="8">
        <v>15.15</v>
      </c>
    </row>
    <row r="321" spans="1:21" s="8" customFormat="1" ht="45">
      <c r="A321" s="10" t="s">
        <v>951</v>
      </c>
      <c r="B321" s="10">
        <v>1989</v>
      </c>
      <c r="C321" s="29" t="s">
        <v>952</v>
      </c>
      <c r="D321" s="10"/>
      <c r="E321" s="10"/>
      <c r="F321" s="10"/>
      <c r="G321" s="26" t="s">
        <v>558</v>
      </c>
      <c r="I321" s="8" t="s">
        <v>942</v>
      </c>
      <c r="J321" s="8" t="s">
        <v>948</v>
      </c>
      <c r="K321" s="8" t="s">
        <v>17</v>
      </c>
      <c r="L321" s="8" t="s">
        <v>830</v>
      </c>
      <c r="P321" s="8">
        <v>6</v>
      </c>
      <c r="R321" s="8" t="s">
        <v>940</v>
      </c>
      <c r="T321" s="8" t="s">
        <v>938</v>
      </c>
      <c r="U321" s="8">
        <v>9.94</v>
      </c>
    </row>
    <row r="322" spans="1:21" s="8" customFormat="1" ht="45">
      <c r="A322" s="10" t="s">
        <v>951</v>
      </c>
      <c r="B322" s="10">
        <v>1989</v>
      </c>
      <c r="C322" s="29" t="s">
        <v>952</v>
      </c>
      <c r="D322" s="10"/>
      <c r="E322" s="10"/>
      <c r="F322" s="10"/>
      <c r="G322" s="26" t="s">
        <v>558</v>
      </c>
      <c r="I322" s="8" t="s">
        <v>942</v>
      </c>
      <c r="J322" s="8" t="s">
        <v>948</v>
      </c>
      <c r="K322" s="8" t="s">
        <v>17</v>
      </c>
      <c r="L322" s="8" t="s">
        <v>830</v>
      </c>
      <c r="P322" s="8">
        <v>8</v>
      </c>
      <c r="R322" s="8" t="s">
        <v>940</v>
      </c>
      <c r="T322" s="8" t="s">
        <v>938</v>
      </c>
      <c r="U322" s="8">
        <v>7.05</v>
      </c>
    </row>
    <row r="323" spans="1:21" s="8" customFormat="1" ht="45">
      <c r="A323" s="10" t="s">
        <v>951</v>
      </c>
      <c r="B323" s="10">
        <v>1989</v>
      </c>
      <c r="C323" s="29" t="s">
        <v>952</v>
      </c>
      <c r="D323" s="10"/>
      <c r="E323" s="10"/>
      <c r="F323" s="10"/>
      <c r="G323" s="26" t="s">
        <v>558</v>
      </c>
      <c r="I323" s="8" t="s">
        <v>942</v>
      </c>
      <c r="J323" s="8" t="s">
        <v>948</v>
      </c>
      <c r="K323" s="8" t="s">
        <v>17</v>
      </c>
      <c r="L323" s="8" t="s">
        <v>830</v>
      </c>
      <c r="P323" s="8">
        <v>10</v>
      </c>
      <c r="R323" s="8" t="s">
        <v>940</v>
      </c>
      <c r="T323" s="8" t="s">
        <v>938</v>
      </c>
      <c r="U323" s="8">
        <v>2.2999999999999998</v>
      </c>
    </row>
    <row r="324" spans="1:21" s="8" customFormat="1" ht="45">
      <c r="A324" s="10" t="s">
        <v>951</v>
      </c>
      <c r="B324" s="10">
        <v>1989</v>
      </c>
      <c r="C324" s="29" t="s">
        <v>952</v>
      </c>
      <c r="D324" s="10"/>
      <c r="E324" s="10"/>
      <c r="F324" s="10"/>
      <c r="G324" s="26" t="s">
        <v>558</v>
      </c>
      <c r="I324" s="8" t="s">
        <v>942</v>
      </c>
      <c r="J324" s="8" t="s">
        <v>948</v>
      </c>
      <c r="K324" s="8" t="s">
        <v>17</v>
      </c>
      <c r="L324" s="8" t="s">
        <v>830</v>
      </c>
      <c r="P324" s="8">
        <v>12</v>
      </c>
      <c r="R324" s="8" t="s">
        <v>940</v>
      </c>
      <c r="T324" s="8" t="s">
        <v>938</v>
      </c>
      <c r="U324" s="8">
        <v>1.18</v>
      </c>
    </row>
    <row r="325" spans="1:21" s="8" customFormat="1" ht="45">
      <c r="A325" s="10" t="s">
        <v>951</v>
      </c>
      <c r="B325" s="10">
        <v>1989</v>
      </c>
      <c r="C325" s="29" t="s">
        <v>952</v>
      </c>
      <c r="D325" s="10"/>
      <c r="E325" s="10"/>
      <c r="F325" s="10"/>
      <c r="G325" s="26" t="s">
        <v>558</v>
      </c>
      <c r="I325" s="8" t="s">
        <v>942</v>
      </c>
      <c r="J325" s="8" t="s">
        <v>948</v>
      </c>
      <c r="K325" s="8" t="s">
        <v>17</v>
      </c>
      <c r="L325" s="8" t="s">
        <v>830</v>
      </c>
      <c r="P325" s="8">
        <v>14</v>
      </c>
      <c r="R325" s="8" t="s">
        <v>940</v>
      </c>
      <c r="T325" s="8" t="s">
        <v>938</v>
      </c>
      <c r="U325" s="8">
        <v>0.32</v>
      </c>
    </row>
    <row r="326" spans="1:21" s="8" customFormat="1" ht="45">
      <c r="A326" s="10" t="s">
        <v>951</v>
      </c>
      <c r="B326" s="10">
        <v>1989</v>
      </c>
      <c r="C326" s="29" t="s">
        <v>952</v>
      </c>
      <c r="D326" s="10"/>
      <c r="E326" s="10"/>
      <c r="F326" s="10"/>
      <c r="G326" s="26" t="s">
        <v>558</v>
      </c>
      <c r="I326" s="8" t="s">
        <v>942</v>
      </c>
      <c r="J326" s="8" t="s">
        <v>948</v>
      </c>
      <c r="K326" s="8" t="s">
        <v>17</v>
      </c>
      <c r="L326" s="8" t="s">
        <v>830</v>
      </c>
      <c r="P326" s="8">
        <v>16</v>
      </c>
      <c r="R326" s="8" t="s">
        <v>940</v>
      </c>
      <c r="T326" s="8" t="s">
        <v>938</v>
      </c>
      <c r="U326" s="8">
        <v>0.08</v>
      </c>
    </row>
    <row r="327" spans="1:21" s="8" customFormat="1" ht="45">
      <c r="A327" s="10" t="s">
        <v>951</v>
      </c>
      <c r="B327" s="10">
        <v>1989</v>
      </c>
      <c r="C327" s="29" t="s">
        <v>952</v>
      </c>
      <c r="D327" s="10"/>
      <c r="E327" s="10"/>
      <c r="F327" s="10"/>
      <c r="G327" s="26" t="s">
        <v>558</v>
      </c>
      <c r="I327" s="8" t="s">
        <v>942</v>
      </c>
      <c r="J327" s="8" t="s">
        <v>948</v>
      </c>
      <c r="K327" s="8" t="s">
        <v>17</v>
      </c>
      <c r="L327" s="8" t="s">
        <v>830</v>
      </c>
      <c r="P327" s="8">
        <v>17</v>
      </c>
      <c r="R327" s="8" t="s">
        <v>940</v>
      </c>
      <c r="T327" s="8" t="s">
        <v>938</v>
      </c>
    </row>
    <row r="328" spans="1:21" s="8" customFormat="1" ht="45">
      <c r="A328" s="10" t="s">
        <v>951</v>
      </c>
      <c r="B328" s="10">
        <v>1989</v>
      </c>
      <c r="C328" s="29" t="s">
        <v>952</v>
      </c>
      <c r="D328" s="10"/>
      <c r="E328" s="10"/>
      <c r="F328" s="10"/>
      <c r="G328" s="26" t="s">
        <v>558</v>
      </c>
      <c r="I328" s="8" t="s">
        <v>942</v>
      </c>
      <c r="J328" s="8" t="s">
        <v>949</v>
      </c>
      <c r="K328" s="8" t="s">
        <v>17</v>
      </c>
      <c r="L328" s="8" t="s">
        <v>830</v>
      </c>
      <c r="P328" s="8">
        <v>0.7</v>
      </c>
      <c r="R328" s="8" t="s">
        <v>940</v>
      </c>
      <c r="T328" s="8" t="s">
        <v>938</v>
      </c>
      <c r="U328" s="8">
        <v>19.690000000000001</v>
      </c>
    </row>
    <row r="329" spans="1:21" s="8" customFormat="1" ht="45">
      <c r="A329" s="10" t="s">
        <v>951</v>
      </c>
      <c r="B329" s="10">
        <v>1989</v>
      </c>
      <c r="C329" s="29" t="s">
        <v>952</v>
      </c>
      <c r="D329" s="10"/>
      <c r="E329" s="10"/>
      <c r="F329" s="10"/>
      <c r="G329" s="26" t="s">
        <v>558</v>
      </c>
      <c r="I329" s="8" t="s">
        <v>942</v>
      </c>
      <c r="J329" s="8" t="s">
        <v>949</v>
      </c>
      <c r="K329" s="8" t="s">
        <v>17</v>
      </c>
      <c r="L329" s="8" t="s">
        <v>830</v>
      </c>
      <c r="P329" s="8">
        <v>2</v>
      </c>
      <c r="R329" s="8" t="s">
        <v>940</v>
      </c>
      <c r="T329" s="8" t="s">
        <v>938</v>
      </c>
      <c r="U329" s="8">
        <v>17.420000000000002</v>
      </c>
    </row>
    <row r="330" spans="1:21" s="8" customFormat="1" ht="45">
      <c r="A330" s="10" t="s">
        <v>951</v>
      </c>
      <c r="B330" s="10">
        <v>1989</v>
      </c>
      <c r="C330" s="29" t="s">
        <v>952</v>
      </c>
      <c r="D330" s="10"/>
      <c r="E330" s="10"/>
      <c r="F330" s="10"/>
      <c r="G330" s="26" t="s">
        <v>558</v>
      </c>
      <c r="I330" s="8" t="s">
        <v>942</v>
      </c>
      <c r="J330" s="8" t="s">
        <v>949</v>
      </c>
      <c r="K330" s="8" t="s">
        <v>17</v>
      </c>
      <c r="L330" s="8" t="s">
        <v>830</v>
      </c>
      <c r="P330" s="8">
        <v>4</v>
      </c>
      <c r="R330" s="8" t="s">
        <v>940</v>
      </c>
      <c r="T330" s="8" t="s">
        <v>938</v>
      </c>
      <c r="U330" s="8">
        <v>11.34</v>
      </c>
    </row>
    <row r="331" spans="1:21" s="8" customFormat="1" ht="45">
      <c r="A331" s="10" t="s">
        <v>951</v>
      </c>
      <c r="B331" s="10">
        <v>1989</v>
      </c>
      <c r="C331" s="29" t="s">
        <v>952</v>
      </c>
      <c r="D331" s="10"/>
      <c r="E331" s="10"/>
      <c r="F331" s="10"/>
      <c r="G331" s="26" t="s">
        <v>558</v>
      </c>
      <c r="I331" s="8" t="s">
        <v>942</v>
      </c>
      <c r="J331" s="8" t="s">
        <v>949</v>
      </c>
      <c r="K331" s="8" t="s">
        <v>17</v>
      </c>
      <c r="L331" s="8" t="s">
        <v>830</v>
      </c>
      <c r="P331" s="8">
        <v>6</v>
      </c>
      <c r="R331" s="8" t="s">
        <v>940</v>
      </c>
      <c r="T331" s="8" t="s">
        <v>938</v>
      </c>
      <c r="U331" s="8">
        <v>8.11</v>
      </c>
    </row>
    <row r="332" spans="1:21" s="8" customFormat="1" ht="45">
      <c r="A332" s="10" t="s">
        <v>951</v>
      </c>
      <c r="B332" s="10">
        <v>1989</v>
      </c>
      <c r="C332" s="29" t="s">
        <v>952</v>
      </c>
      <c r="D332" s="10"/>
      <c r="E332" s="10"/>
      <c r="F332" s="10"/>
      <c r="G332" s="26" t="s">
        <v>558</v>
      </c>
      <c r="I332" s="8" t="s">
        <v>942</v>
      </c>
      <c r="J332" s="8" t="s">
        <v>949</v>
      </c>
      <c r="K332" s="8" t="s">
        <v>17</v>
      </c>
      <c r="L332" s="8" t="s">
        <v>830</v>
      </c>
      <c r="P332" s="8">
        <v>8</v>
      </c>
      <c r="R332" s="8" t="s">
        <v>940</v>
      </c>
      <c r="T332" s="8" t="s">
        <v>938</v>
      </c>
      <c r="U332" s="8">
        <v>7.19</v>
      </c>
    </row>
    <row r="333" spans="1:21" s="8" customFormat="1" ht="45">
      <c r="A333" s="10" t="s">
        <v>951</v>
      </c>
      <c r="B333" s="10">
        <v>1989</v>
      </c>
      <c r="C333" s="29" t="s">
        <v>952</v>
      </c>
      <c r="D333" s="10"/>
      <c r="E333" s="10"/>
      <c r="F333" s="10"/>
      <c r="G333" s="26" t="s">
        <v>558</v>
      </c>
      <c r="I333" s="8" t="s">
        <v>942</v>
      </c>
      <c r="J333" s="8" t="s">
        <v>949</v>
      </c>
      <c r="K333" s="8" t="s">
        <v>17</v>
      </c>
      <c r="L333" s="8" t="s">
        <v>830</v>
      </c>
      <c r="P333" s="8">
        <v>10</v>
      </c>
      <c r="R333" s="8" t="s">
        <v>940</v>
      </c>
      <c r="T333" s="8" t="s">
        <v>938</v>
      </c>
      <c r="U333" s="8">
        <v>3.09</v>
      </c>
    </row>
    <row r="334" spans="1:21" s="8" customFormat="1" ht="45">
      <c r="A334" s="10" t="s">
        <v>951</v>
      </c>
      <c r="B334" s="10">
        <v>1989</v>
      </c>
      <c r="C334" s="29" t="s">
        <v>952</v>
      </c>
      <c r="D334" s="10"/>
      <c r="E334" s="10"/>
      <c r="F334" s="10"/>
      <c r="G334" s="26" t="s">
        <v>558</v>
      </c>
      <c r="I334" s="8" t="s">
        <v>942</v>
      </c>
      <c r="J334" s="8" t="s">
        <v>949</v>
      </c>
      <c r="K334" s="8" t="s">
        <v>17</v>
      </c>
      <c r="L334" s="8" t="s">
        <v>830</v>
      </c>
      <c r="P334" s="8">
        <v>12</v>
      </c>
      <c r="R334" s="8" t="s">
        <v>940</v>
      </c>
      <c r="T334" s="8" t="s">
        <v>938</v>
      </c>
      <c r="U334" s="8">
        <v>0.79</v>
      </c>
    </row>
    <row r="335" spans="1:21" s="8" customFormat="1" ht="45">
      <c r="A335" s="10" t="s">
        <v>951</v>
      </c>
      <c r="B335" s="10">
        <v>1989</v>
      </c>
      <c r="C335" s="29" t="s">
        <v>952</v>
      </c>
      <c r="D335" s="10"/>
      <c r="E335" s="10"/>
      <c r="F335" s="10"/>
      <c r="G335" s="26" t="s">
        <v>558</v>
      </c>
      <c r="I335" s="8" t="s">
        <v>942</v>
      </c>
      <c r="J335" s="8" t="s">
        <v>949</v>
      </c>
      <c r="K335" s="8" t="s">
        <v>17</v>
      </c>
      <c r="L335" s="8" t="s">
        <v>830</v>
      </c>
      <c r="P335" s="8">
        <v>14</v>
      </c>
      <c r="R335" s="8" t="s">
        <v>940</v>
      </c>
      <c r="T335" s="8" t="s">
        <v>938</v>
      </c>
      <c r="U335" s="8">
        <v>0.62</v>
      </c>
    </row>
    <row r="336" spans="1:21" s="8" customFormat="1" ht="45">
      <c r="A336" s="10" t="s">
        <v>951</v>
      </c>
      <c r="B336" s="10">
        <v>1989</v>
      </c>
      <c r="C336" s="29" t="s">
        <v>952</v>
      </c>
      <c r="D336" s="10"/>
      <c r="E336" s="10"/>
      <c r="F336" s="10"/>
      <c r="G336" s="26" t="s">
        <v>558</v>
      </c>
      <c r="I336" s="8" t="s">
        <v>942</v>
      </c>
      <c r="J336" s="8" t="s">
        <v>949</v>
      </c>
      <c r="K336" s="8" t="s">
        <v>17</v>
      </c>
      <c r="L336" s="8" t="s">
        <v>830</v>
      </c>
      <c r="P336" s="8">
        <v>16</v>
      </c>
      <c r="R336" s="8" t="s">
        <v>940</v>
      </c>
      <c r="T336" s="8" t="s">
        <v>938</v>
      </c>
      <c r="U336" s="8">
        <v>0.16</v>
      </c>
    </row>
    <row r="337" spans="1:21" s="8" customFormat="1" ht="45">
      <c r="A337" s="10" t="s">
        <v>951</v>
      </c>
      <c r="B337" s="10">
        <v>1989</v>
      </c>
      <c r="C337" s="29" t="s">
        <v>952</v>
      </c>
      <c r="D337" s="10"/>
      <c r="E337" s="10"/>
      <c r="F337" s="10"/>
      <c r="G337" s="26" t="s">
        <v>558</v>
      </c>
      <c r="I337" s="8" t="s">
        <v>942</v>
      </c>
      <c r="J337" s="8" t="s">
        <v>949</v>
      </c>
      <c r="K337" s="8" t="s">
        <v>17</v>
      </c>
      <c r="L337" s="8" t="s">
        <v>830</v>
      </c>
      <c r="P337" s="8">
        <v>17</v>
      </c>
      <c r="R337" s="8" t="s">
        <v>940</v>
      </c>
      <c r="T337" s="8" t="s">
        <v>938</v>
      </c>
    </row>
    <row r="338" spans="1:21" s="8" customFormat="1" ht="45">
      <c r="A338" s="10" t="s">
        <v>951</v>
      </c>
      <c r="B338" s="10">
        <v>1989</v>
      </c>
      <c r="C338" s="29" t="s">
        <v>952</v>
      </c>
      <c r="D338" s="10"/>
      <c r="E338" s="10"/>
      <c r="F338" s="10"/>
      <c r="G338" s="26" t="s">
        <v>558</v>
      </c>
      <c r="I338" s="8" t="s">
        <v>942</v>
      </c>
      <c r="J338" s="8" t="s">
        <v>949</v>
      </c>
      <c r="K338" s="8" t="s">
        <v>17</v>
      </c>
      <c r="L338" s="8" t="s">
        <v>830</v>
      </c>
      <c r="P338" s="8">
        <v>0.7</v>
      </c>
      <c r="R338" s="8" t="s">
        <v>940</v>
      </c>
      <c r="T338" s="8" t="s">
        <v>938</v>
      </c>
      <c r="U338" s="8">
        <v>16.510000000000002</v>
      </c>
    </row>
    <row r="339" spans="1:21" s="8" customFormat="1" ht="45">
      <c r="A339" s="10" t="s">
        <v>951</v>
      </c>
      <c r="B339" s="10">
        <v>1989</v>
      </c>
      <c r="C339" s="29" t="s">
        <v>952</v>
      </c>
      <c r="D339" s="10"/>
      <c r="E339" s="10"/>
      <c r="F339" s="10"/>
      <c r="G339" s="26" t="s">
        <v>558</v>
      </c>
      <c r="I339" s="8" t="s">
        <v>942</v>
      </c>
      <c r="J339" s="8" t="s">
        <v>950</v>
      </c>
      <c r="K339" s="8" t="s">
        <v>17</v>
      </c>
      <c r="L339" s="8" t="s">
        <v>830</v>
      </c>
      <c r="P339" s="8">
        <v>2</v>
      </c>
      <c r="R339" s="8" t="s">
        <v>940</v>
      </c>
      <c r="T339" s="8" t="s">
        <v>938</v>
      </c>
      <c r="U339" s="8">
        <v>14.28</v>
      </c>
    </row>
    <row r="340" spans="1:21" s="8" customFormat="1" ht="45">
      <c r="A340" s="10" t="s">
        <v>951</v>
      </c>
      <c r="B340" s="10">
        <v>1989</v>
      </c>
      <c r="C340" s="29" t="s">
        <v>952</v>
      </c>
      <c r="D340" s="10"/>
      <c r="E340" s="10"/>
      <c r="F340" s="10"/>
      <c r="G340" s="26" t="s">
        <v>558</v>
      </c>
      <c r="I340" s="8" t="s">
        <v>942</v>
      </c>
      <c r="J340" s="8" t="s">
        <v>950</v>
      </c>
      <c r="K340" s="8" t="s">
        <v>17</v>
      </c>
      <c r="L340" s="8" t="s">
        <v>830</v>
      </c>
      <c r="P340" s="8">
        <v>4</v>
      </c>
      <c r="R340" s="8" t="s">
        <v>940</v>
      </c>
      <c r="T340" s="8" t="s">
        <v>938</v>
      </c>
      <c r="U340" s="8">
        <v>9.99</v>
      </c>
    </row>
    <row r="341" spans="1:21" s="8" customFormat="1" ht="45">
      <c r="A341" s="10" t="s">
        <v>951</v>
      </c>
      <c r="B341" s="10">
        <v>1989</v>
      </c>
      <c r="C341" s="29" t="s">
        <v>952</v>
      </c>
      <c r="D341" s="10"/>
      <c r="E341" s="10"/>
      <c r="F341" s="10"/>
      <c r="G341" s="26" t="s">
        <v>558</v>
      </c>
      <c r="I341" s="8" t="s">
        <v>942</v>
      </c>
      <c r="J341" s="8" t="s">
        <v>950</v>
      </c>
      <c r="K341" s="8" t="s">
        <v>17</v>
      </c>
      <c r="L341" s="8" t="s">
        <v>830</v>
      </c>
      <c r="P341" s="8">
        <v>6</v>
      </c>
      <c r="R341" s="8" t="s">
        <v>940</v>
      </c>
      <c r="T341" s="8" t="s">
        <v>938</v>
      </c>
      <c r="U341" s="8">
        <v>9.02</v>
      </c>
    </row>
    <row r="342" spans="1:21" s="8" customFormat="1" ht="45">
      <c r="A342" s="10" t="s">
        <v>951</v>
      </c>
      <c r="B342" s="10">
        <v>1989</v>
      </c>
      <c r="C342" s="29" t="s">
        <v>952</v>
      </c>
      <c r="D342" s="10"/>
      <c r="E342" s="10"/>
      <c r="F342" s="10"/>
      <c r="G342" s="26" t="s">
        <v>558</v>
      </c>
      <c r="I342" s="8" t="s">
        <v>942</v>
      </c>
      <c r="J342" s="8" t="s">
        <v>950</v>
      </c>
      <c r="K342" s="8" t="s">
        <v>17</v>
      </c>
      <c r="L342" s="8" t="s">
        <v>830</v>
      </c>
      <c r="P342" s="8">
        <v>8</v>
      </c>
      <c r="R342" s="8" t="s">
        <v>940</v>
      </c>
      <c r="T342" s="8" t="s">
        <v>938</v>
      </c>
      <c r="U342" s="8">
        <v>6.32</v>
      </c>
    </row>
    <row r="343" spans="1:21" s="8" customFormat="1" ht="45">
      <c r="A343" s="10" t="s">
        <v>951</v>
      </c>
      <c r="B343" s="10">
        <v>1989</v>
      </c>
      <c r="C343" s="29" t="s">
        <v>952</v>
      </c>
      <c r="D343" s="10"/>
      <c r="E343" s="10"/>
      <c r="F343" s="10"/>
      <c r="G343" s="26" t="s">
        <v>558</v>
      </c>
      <c r="I343" s="8" t="s">
        <v>942</v>
      </c>
      <c r="J343" s="8" t="s">
        <v>950</v>
      </c>
      <c r="K343" s="8" t="s">
        <v>17</v>
      </c>
      <c r="L343" s="8" t="s">
        <v>830</v>
      </c>
      <c r="P343" s="8">
        <v>10</v>
      </c>
      <c r="R343" s="8" t="s">
        <v>940</v>
      </c>
      <c r="T343" s="8" t="s">
        <v>938</v>
      </c>
      <c r="U343" s="8">
        <v>1.64</v>
      </c>
    </row>
    <row r="344" spans="1:21" s="8" customFormat="1" ht="45">
      <c r="A344" s="10" t="s">
        <v>951</v>
      </c>
      <c r="B344" s="10">
        <v>1989</v>
      </c>
      <c r="C344" s="29" t="s">
        <v>952</v>
      </c>
      <c r="D344" s="10"/>
      <c r="E344" s="10"/>
      <c r="F344" s="10"/>
      <c r="G344" s="26" t="s">
        <v>558</v>
      </c>
      <c r="I344" s="8" t="s">
        <v>942</v>
      </c>
      <c r="J344" s="8" t="s">
        <v>950</v>
      </c>
      <c r="K344" s="8" t="s">
        <v>17</v>
      </c>
      <c r="L344" s="8" t="s">
        <v>830</v>
      </c>
      <c r="P344" s="8">
        <v>12</v>
      </c>
      <c r="R344" s="8" t="s">
        <v>940</v>
      </c>
      <c r="T344" s="8" t="s">
        <v>938</v>
      </c>
      <c r="U344" s="8">
        <v>0.88</v>
      </c>
    </row>
    <row r="345" spans="1:21" s="8" customFormat="1" ht="45">
      <c r="A345" s="10" t="s">
        <v>951</v>
      </c>
      <c r="B345" s="10">
        <v>1989</v>
      </c>
      <c r="C345" s="29" t="s">
        <v>952</v>
      </c>
      <c r="D345" s="10"/>
      <c r="E345" s="10"/>
      <c r="F345" s="10"/>
      <c r="G345" s="26" t="s">
        <v>558</v>
      </c>
      <c r="I345" s="8" t="s">
        <v>942</v>
      </c>
      <c r="J345" s="8" t="s">
        <v>950</v>
      </c>
      <c r="K345" s="8" t="s">
        <v>17</v>
      </c>
      <c r="L345" s="8" t="s">
        <v>830</v>
      </c>
      <c r="P345" s="8">
        <v>14</v>
      </c>
      <c r="R345" s="8" t="s">
        <v>940</v>
      </c>
      <c r="T345" s="8" t="s">
        <v>938</v>
      </c>
      <c r="U345" s="8">
        <v>0.32</v>
      </c>
    </row>
    <row r="346" spans="1:21" s="8" customFormat="1" ht="45">
      <c r="A346" s="10" t="s">
        <v>951</v>
      </c>
      <c r="B346" s="10">
        <v>1989</v>
      </c>
      <c r="C346" s="29" t="s">
        <v>952</v>
      </c>
      <c r="D346" s="10"/>
      <c r="E346" s="10"/>
      <c r="F346" s="10"/>
      <c r="G346" s="26" t="s">
        <v>558</v>
      </c>
      <c r="I346" s="8" t="s">
        <v>942</v>
      </c>
      <c r="J346" s="8" t="s">
        <v>950</v>
      </c>
      <c r="K346" s="8" t="s">
        <v>17</v>
      </c>
      <c r="L346" s="8" t="s">
        <v>830</v>
      </c>
      <c r="P346" s="8">
        <v>16</v>
      </c>
      <c r="R346" s="8" t="s">
        <v>940</v>
      </c>
      <c r="T346" s="8" t="s">
        <v>938</v>
      </c>
      <c r="U346" s="8">
        <v>0.15</v>
      </c>
    </row>
    <row r="347" spans="1:21" s="8" customFormat="1" ht="45">
      <c r="A347" s="10" t="s">
        <v>951</v>
      </c>
      <c r="B347" s="10">
        <v>1989</v>
      </c>
      <c r="C347" s="29" t="s">
        <v>952</v>
      </c>
      <c r="D347" s="10"/>
      <c r="E347" s="10"/>
      <c r="F347" s="10"/>
      <c r="G347" s="26" t="s">
        <v>558</v>
      </c>
      <c r="I347" s="8" t="s">
        <v>942</v>
      </c>
      <c r="J347" s="8" t="s">
        <v>950</v>
      </c>
      <c r="K347" s="8" t="s">
        <v>17</v>
      </c>
      <c r="L347" s="8" t="s">
        <v>830</v>
      </c>
      <c r="P347" s="8">
        <v>17</v>
      </c>
      <c r="R347" s="8" t="s">
        <v>940</v>
      </c>
      <c r="T347" s="8" t="s">
        <v>938</v>
      </c>
      <c r="U347" s="8">
        <v>0.12</v>
      </c>
    </row>
    <row r="348" spans="1:21" s="8" customFormat="1" ht="60">
      <c r="A348" s="10" t="s">
        <v>954</v>
      </c>
      <c r="B348" s="10">
        <v>1997</v>
      </c>
      <c r="C348" s="29" t="s">
        <v>955</v>
      </c>
      <c r="D348" s="10"/>
      <c r="E348" s="10"/>
      <c r="F348" s="10"/>
      <c r="G348" s="26" t="s">
        <v>956</v>
      </c>
      <c r="I348" s="8" t="s">
        <v>962</v>
      </c>
      <c r="K348" s="8" t="s">
        <v>17</v>
      </c>
      <c r="L348" s="8" t="s">
        <v>137</v>
      </c>
      <c r="P348" s="8" t="s">
        <v>965</v>
      </c>
      <c r="R348" s="8" t="s">
        <v>963</v>
      </c>
      <c r="S348" s="8" t="s">
        <v>964</v>
      </c>
      <c r="T348" s="8" t="s">
        <v>938</v>
      </c>
    </row>
    <row r="349" spans="1:21" s="8" customFormat="1" ht="60">
      <c r="A349" s="10" t="s">
        <v>954</v>
      </c>
      <c r="B349" s="10">
        <v>1998</v>
      </c>
      <c r="C349" s="29" t="s">
        <v>955</v>
      </c>
      <c r="D349" s="10"/>
      <c r="E349" s="10"/>
      <c r="F349" s="10"/>
      <c r="G349" s="26" t="s">
        <v>973</v>
      </c>
      <c r="I349" s="8" t="s">
        <v>962</v>
      </c>
      <c r="K349" s="8" t="s">
        <v>17</v>
      </c>
      <c r="L349" s="8" t="s">
        <v>137</v>
      </c>
      <c r="P349" s="8" t="s">
        <v>966</v>
      </c>
      <c r="R349" s="8" t="s">
        <v>963</v>
      </c>
      <c r="S349" s="8" t="s">
        <v>964</v>
      </c>
      <c r="T349" s="8" t="s">
        <v>938</v>
      </c>
      <c r="U349" s="20">
        <v>0.61666666666666659</v>
      </c>
    </row>
    <row r="350" spans="1:21" s="8" customFormat="1" ht="60">
      <c r="A350" s="10" t="s">
        <v>954</v>
      </c>
      <c r="B350" s="10">
        <v>1999</v>
      </c>
      <c r="C350" s="29" t="s">
        <v>955</v>
      </c>
      <c r="D350" s="10"/>
      <c r="E350" s="10"/>
      <c r="F350" s="10"/>
      <c r="G350" s="26" t="s">
        <v>974</v>
      </c>
      <c r="I350" s="8" t="s">
        <v>962</v>
      </c>
      <c r="K350" s="8" t="s">
        <v>17</v>
      </c>
      <c r="L350" s="8" t="s">
        <v>137</v>
      </c>
      <c r="P350" s="8" t="s">
        <v>967</v>
      </c>
      <c r="R350" s="8" t="s">
        <v>963</v>
      </c>
      <c r="S350" s="8" t="s">
        <v>964</v>
      </c>
      <c r="T350" s="8" t="s">
        <v>938</v>
      </c>
      <c r="U350" s="20">
        <v>0.44</v>
      </c>
    </row>
    <row r="351" spans="1:21" s="8" customFormat="1" ht="60">
      <c r="A351" s="10" t="s">
        <v>954</v>
      </c>
      <c r="B351" s="10">
        <v>2000</v>
      </c>
      <c r="C351" s="29" t="s">
        <v>955</v>
      </c>
      <c r="D351" s="10"/>
      <c r="E351" s="10"/>
      <c r="F351" s="10"/>
      <c r="G351" s="26" t="s">
        <v>975</v>
      </c>
      <c r="I351" s="8" t="s">
        <v>962</v>
      </c>
      <c r="K351" s="8" t="s">
        <v>17</v>
      </c>
      <c r="L351" s="8" t="s">
        <v>137</v>
      </c>
      <c r="P351" s="8" t="s">
        <v>968</v>
      </c>
      <c r="R351" s="8" t="s">
        <v>963</v>
      </c>
      <c r="S351" s="8" t="s">
        <v>964</v>
      </c>
      <c r="T351" s="8" t="s">
        <v>938</v>
      </c>
      <c r="U351" s="20">
        <v>0.44999999999999996</v>
      </c>
    </row>
    <row r="352" spans="1:21" s="8" customFormat="1" ht="60">
      <c r="A352" s="10" t="s">
        <v>954</v>
      </c>
      <c r="B352" s="10">
        <v>2001</v>
      </c>
      <c r="C352" s="29" t="s">
        <v>955</v>
      </c>
      <c r="D352" s="10"/>
      <c r="E352" s="10"/>
      <c r="F352" s="10"/>
      <c r="G352" s="26" t="s">
        <v>976</v>
      </c>
      <c r="I352" s="8" t="s">
        <v>962</v>
      </c>
      <c r="K352" s="8" t="s">
        <v>17</v>
      </c>
      <c r="L352" s="8" t="s">
        <v>137</v>
      </c>
      <c r="P352" s="8" t="s">
        <v>969</v>
      </c>
      <c r="R352" s="8" t="s">
        <v>963</v>
      </c>
      <c r="S352" s="8" t="s">
        <v>964</v>
      </c>
      <c r="T352" s="8" t="s">
        <v>938</v>
      </c>
      <c r="U352" s="20">
        <v>0.44333333333333336</v>
      </c>
    </row>
    <row r="353" spans="1:21" s="8" customFormat="1" ht="60">
      <c r="A353" s="10" t="s">
        <v>954</v>
      </c>
      <c r="B353" s="10">
        <v>2002</v>
      </c>
      <c r="C353" s="29" t="s">
        <v>955</v>
      </c>
      <c r="D353" s="10"/>
      <c r="E353" s="10"/>
      <c r="F353" s="10"/>
      <c r="G353" s="26" t="s">
        <v>977</v>
      </c>
      <c r="I353" s="8" t="s">
        <v>962</v>
      </c>
      <c r="K353" s="8" t="s">
        <v>17</v>
      </c>
      <c r="L353" s="8" t="s">
        <v>137</v>
      </c>
      <c r="P353" s="8" t="s">
        <v>935</v>
      </c>
      <c r="R353" s="8" t="s">
        <v>963</v>
      </c>
      <c r="S353" s="8" t="s">
        <v>964</v>
      </c>
      <c r="T353" s="8" t="s">
        <v>938</v>
      </c>
      <c r="U353" s="20">
        <v>0.27666666666666667</v>
      </c>
    </row>
    <row r="354" spans="1:21" s="8" customFormat="1" ht="60">
      <c r="A354" s="10" t="s">
        <v>954</v>
      </c>
      <c r="B354" s="10">
        <v>2003</v>
      </c>
      <c r="C354" s="29" t="s">
        <v>955</v>
      </c>
      <c r="D354" s="10"/>
      <c r="E354" s="10"/>
      <c r="F354" s="10"/>
      <c r="G354" s="26" t="s">
        <v>978</v>
      </c>
      <c r="I354" s="8" t="s">
        <v>962</v>
      </c>
      <c r="K354" s="8" t="s">
        <v>17</v>
      </c>
      <c r="L354" s="8" t="s">
        <v>137</v>
      </c>
      <c r="P354" s="8" t="s">
        <v>936</v>
      </c>
      <c r="R354" s="8" t="s">
        <v>963</v>
      </c>
      <c r="S354" s="8" t="s">
        <v>964</v>
      </c>
      <c r="T354" s="8" t="s">
        <v>938</v>
      </c>
      <c r="U354" s="20">
        <v>5.3333333333333337E-2</v>
      </c>
    </row>
    <row r="355" spans="1:21" s="8" customFormat="1" ht="60">
      <c r="A355" s="10" t="s">
        <v>954</v>
      </c>
      <c r="B355" s="10">
        <v>2004</v>
      </c>
      <c r="C355" s="29" t="s">
        <v>955</v>
      </c>
      <c r="D355" s="10"/>
      <c r="E355" s="10"/>
      <c r="F355" s="10"/>
      <c r="G355" s="26" t="s">
        <v>979</v>
      </c>
      <c r="I355" s="8" t="s">
        <v>962</v>
      </c>
      <c r="K355" s="8" t="s">
        <v>17</v>
      </c>
      <c r="L355" s="8" t="s">
        <v>137</v>
      </c>
      <c r="P355" s="8" t="s">
        <v>970</v>
      </c>
      <c r="R355" s="8" t="s">
        <v>963</v>
      </c>
      <c r="S355" s="8" t="s">
        <v>964</v>
      </c>
      <c r="T355" s="8" t="s">
        <v>938</v>
      </c>
      <c r="U355" s="20">
        <v>1.6666666666666666E-2</v>
      </c>
    </row>
    <row r="356" spans="1:21" s="8" customFormat="1" ht="60">
      <c r="A356" s="10" t="s">
        <v>954</v>
      </c>
      <c r="B356" s="10">
        <v>2005</v>
      </c>
      <c r="C356" s="29" t="s">
        <v>955</v>
      </c>
      <c r="D356" s="10"/>
      <c r="E356" s="10"/>
      <c r="F356" s="10"/>
      <c r="G356" s="26" t="s">
        <v>980</v>
      </c>
      <c r="I356" s="8" t="s">
        <v>971</v>
      </c>
      <c r="K356" s="8" t="s">
        <v>17</v>
      </c>
      <c r="L356" s="8" t="s">
        <v>137</v>
      </c>
      <c r="P356" s="8" t="s">
        <v>965</v>
      </c>
      <c r="R356" s="8" t="s">
        <v>963</v>
      </c>
      <c r="S356" s="8" t="s">
        <v>964</v>
      </c>
      <c r="T356" s="8" t="s">
        <v>938</v>
      </c>
      <c r="U356" s="20">
        <v>8.0399999999999991</v>
      </c>
    </row>
    <row r="357" spans="1:21" s="8" customFormat="1" ht="60">
      <c r="A357" s="10" t="s">
        <v>954</v>
      </c>
      <c r="B357" s="10">
        <v>2006</v>
      </c>
      <c r="C357" s="29" t="s">
        <v>955</v>
      </c>
      <c r="D357" s="10"/>
      <c r="E357" s="10"/>
      <c r="F357" s="10"/>
      <c r="G357" s="26" t="s">
        <v>981</v>
      </c>
      <c r="I357" s="8" t="s">
        <v>971</v>
      </c>
      <c r="K357" s="8" t="s">
        <v>17</v>
      </c>
      <c r="L357" s="8" t="s">
        <v>137</v>
      </c>
      <c r="P357" s="8" t="s">
        <v>966</v>
      </c>
      <c r="R357" s="8" t="s">
        <v>963</v>
      </c>
      <c r="S357" s="8" t="s">
        <v>964</v>
      </c>
      <c r="T357" s="8" t="s">
        <v>938</v>
      </c>
      <c r="U357" s="20">
        <v>7.64</v>
      </c>
    </row>
    <row r="358" spans="1:21" s="8" customFormat="1" ht="60">
      <c r="A358" s="10" t="s">
        <v>954</v>
      </c>
      <c r="B358" s="10">
        <v>2007</v>
      </c>
      <c r="C358" s="29" t="s">
        <v>955</v>
      </c>
      <c r="D358" s="10"/>
      <c r="E358" s="10"/>
      <c r="F358" s="10"/>
      <c r="G358" s="26" t="s">
        <v>982</v>
      </c>
      <c r="I358" s="8" t="s">
        <v>971</v>
      </c>
      <c r="K358" s="8" t="s">
        <v>17</v>
      </c>
      <c r="L358" s="8" t="s">
        <v>137</v>
      </c>
      <c r="P358" s="8" t="s">
        <v>967</v>
      </c>
      <c r="R358" s="8" t="s">
        <v>963</v>
      </c>
      <c r="S358" s="8" t="s">
        <v>964</v>
      </c>
      <c r="T358" s="8" t="s">
        <v>938</v>
      </c>
      <c r="U358" s="20">
        <v>8.0399999999999991</v>
      </c>
    </row>
    <row r="359" spans="1:21" s="8" customFormat="1" ht="60">
      <c r="A359" s="10" t="s">
        <v>954</v>
      </c>
      <c r="B359" s="10">
        <v>2008</v>
      </c>
      <c r="C359" s="29" t="s">
        <v>955</v>
      </c>
      <c r="D359" s="10"/>
      <c r="E359" s="10"/>
      <c r="F359" s="10"/>
      <c r="G359" s="26" t="s">
        <v>983</v>
      </c>
      <c r="I359" s="8" t="s">
        <v>971</v>
      </c>
      <c r="K359" s="8" t="s">
        <v>17</v>
      </c>
      <c r="L359" s="8" t="s">
        <v>137</v>
      </c>
      <c r="P359" s="8" t="s">
        <v>968</v>
      </c>
      <c r="R359" s="8" t="s">
        <v>963</v>
      </c>
      <c r="S359" s="8" t="s">
        <v>964</v>
      </c>
      <c r="T359" s="8" t="s">
        <v>938</v>
      </c>
      <c r="U359" s="20">
        <v>8.44</v>
      </c>
    </row>
    <row r="360" spans="1:21" s="8" customFormat="1" ht="60">
      <c r="A360" s="10" t="s">
        <v>954</v>
      </c>
      <c r="B360" s="10">
        <v>2009</v>
      </c>
      <c r="C360" s="29" t="s">
        <v>955</v>
      </c>
      <c r="D360" s="10"/>
      <c r="E360" s="10"/>
      <c r="F360" s="10"/>
      <c r="G360" s="26" t="s">
        <v>984</v>
      </c>
      <c r="I360" s="8" t="s">
        <v>971</v>
      </c>
      <c r="K360" s="8" t="s">
        <v>17</v>
      </c>
      <c r="L360" s="8" t="s">
        <v>137</v>
      </c>
      <c r="P360" s="8" t="s">
        <v>969</v>
      </c>
      <c r="R360" s="8" t="s">
        <v>963</v>
      </c>
      <c r="S360" s="8" t="s">
        <v>964</v>
      </c>
      <c r="T360" s="8" t="s">
        <v>938</v>
      </c>
      <c r="U360" s="20">
        <v>7.64</v>
      </c>
    </row>
    <row r="361" spans="1:21" s="8" customFormat="1" ht="60">
      <c r="A361" s="10" t="s">
        <v>954</v>
      </c>
      <c r="B361" s="10">
        <v>2010</v>
      </c>
      <c r="C361" s="29" t="s">
        <v>955</v>
      </c>
      <c r="D361" s="10"/>
      <c r="E361" s="10"/>
      <c r="F361" s="10"/>
      <c r="G361" s="26" t="s">
        <v>985</v>
      </c>
      <c r="I361" s="8" t="s">
        <v>971</v>
      </c>
      <c r="K361" s="8" t="s">
        <v>17</v>
      </c>
      <c r="L361" s="8" t="s">
        <v>137</v>
      </c>
      <c r="P361" s="8" t="s">
        <v>935</v>
      </c>
      <c r="R361" s="8" t="s">
        <v>963</v>
      </c>
      <c r="S361" s="8" t="s">
        <v>964</v>
      </c>
      <c r="T361" s="8" t="s">
        <v>938</v>
      </c>
      <c r="U361" s="20">
        <v>7.24</v>
      </c>
    </row>
    <row r="362" spans="1:21" s="8" customFormat="1" ht="60">
      <c r="A362" s="10" t="s">
        <v>954</v>
      </c>
      <c r="B362" s="10">
        <v>2011</v>
      </c>
      <c r="C362" s="29" t="s">
        <v>955</v>
      </c>
      <c r="D362" s="10"/>
      <c r="E362" s="10"/>
      <c r="F362" s="10"/>
      <c r="G362" s="26" t="s">
        <v>986</v>
      </c>
      <c r="I362" s="8" t="s">
        <v>971</v>
      </c>
      <c r="K362" s="8" t="s">
        <v>17</v>
      </c>
      <c r="L362" s="8" t="s">
        <v>137</v>
      </c>
      <c r="P362" s="8" t="s">
        <v>936</v>
      </c>
      <c r="R362" s="8" t="s">
        <v>963</v>
      </c>
      <c r="S362" s="8" t="s">
        <v>964</v>
      </c>
      <c r="T362" s="8" t="s">
        <v>938</v>
      </c>
      <c r="U362" s="20">
        <v>2.41</v>
      </c>
    </row>
    <row r="363" spans="1:21" s="8" customFormat="1" ht="60">
      <c r="A363" s="10" t="s">
        <v>954</v>
      </c>
      <c r="B363" s="10">
        <v>2012</v>
      </c>
      <c r="C363" s="29" t="s">
        <v>955</v>
      </c>
      <c r="D363" s="10"/>
      <c r="E363" s="10"/>
      <c r="F363" s="10"/>
      <c r="G363" s="26" t="s">
        <v>987</v>
      </c>
      <c r="I363" s="8" t="s">
        <v>971</v>
      </c>
      <c r="K363" s="8" t="s">
        <v>17</v>
      </c>
      <c r="L363" s="8" t="s">
        <v>137</v>
      </c>
      <c r="P363" s="8" t="s">
        <v>970</v>
      </c>
      <c r="R363" s="8" t="s">
        <v>963</v>
      </c>
      <c r="S363" s="8" t="s">
        <v>964</v>
      </c>
      <c r="T363" s="8" t="s">
        <v>938</v>
      </c>
      <c r="U363" s="20">
        <v>0.8</v>
      </c>
    </row>
    <row r="364" spans="1:21" s="8" customFormat="1" ht="60">
      <c r="A364" s="10" t="s">
        <v>954</v>
      </c>
      <c r="B364" s="10">
        <v>2013</v>
      </c>
      <c r="C364" s="29" t="s">
        <v>955</v>
      </c>
      <c r="D364" s="10"/>
      <c r="E364" s="10"/>
      <c r="F364" s="10"/>
      <c r="G364" s="26" t="s">
        <v>988</v>
      </c>
      <c r="I364" s="8" t="s">
        <v>972</v>
      </c>
      <c r="K364" s="8" t="s">
        <v>17</v>
      </c>
      <c r="L364" s="8" t="s">
        <v>137</v>
      </c>
      <c r="P364" s="8" t="s">
        <v>965</v>
      </c>
      <c r="R364" s="8" t="s">
        <v>963</v>
      </c>
      <c r="S364" s="8" t="s">
        <v>964</v>
      </c>
      <c r="T364" s="8" t="s">
        <v>938</v>
      </c>
      <c r="U364" s="20">
        <v>1.4233333333333336</v>
      </c>
    </row>
    <row r="365" spans="1:21" s="8" customFormat="1" ht="60">
      <c r="A365" s="10" t="s">
        <v>954</v>
      </c>
      <c r="B365" s="10">
        <v>2014</v>
      </c>
      <c r="C365" s="29" t="s">
        <v>955</v>
      </c>
      <c r="D365" s="10"/>
      <c r="E365" s="10"/>
      <c r="F365" s="10"/>
      <c r="G365" s="26" t="s">
        <v>989</v>
      </c>
      <c r="I365" s="8" t="s">
        <v>972</v>
      </c>
      <c r="K365" s="8" t="s">
        <v>17</v>
      </c>
      <c r="L365" s="8" t="s">
        <v>137</v>
      </c>
      <c r="P365" s="8" t="s">
        <v>966</v>
      </c>
      <c r="R365" s="8" t="s">
        <v>963</v>
      </c>
      <c r="S365" s="8" t="s">
        <v>964</v>
      </c>
      <c r="T365" s="8" t="s">
        <v>938</v>
      </c>
      <c r="U365" s="20">
        <v>1.5366666666666668</v>
      </c>
    </row>
    <row r="366" spans="1:21" s="8" customFormat="1" ht="60">
      <c r="A366" s="10" t="s">
        <v>954</v>
      </c>
      <c r="B366" s="10">
        <v>2015</v>
      </c>
      <c r="C366" s="29" t="s">
        <v>955</v>
      </c>
      <c r="D366" s="10"/>
      <c r="E366" s="10"/>
      <c r="F366" s="10"/>
      <c r="G366" s="26" t="s">
        <v>990</v>
      </c>
      <c r="I366" s="8" t="s">
        <v>972</v>
      </c>
      <c r="K366" s="8" t="s">
        <v>17</v>
      </c>
      <c r="L366" s="8" t="s">
        <v>137</v>
      </c>
      <c r="P366" s="8" t="s">
        <v>967</v>
      </c>
      <c r="R366" s="8" t="s">
        <v>963</v>
      </c>
      <c r="S366" s="8" t="s">
        <v>964</v>
      </c>
      <c r="T366" s="8" t="s">
        <v>938</v>
      </c>
      <c r="U366" s="20">
        <v>1.6166666666666669</v>
      </c>
    </row>
    <row r="367" spans="1:21" s="8" customFormat="1" ht="60">
      <c r="A367" s="10" t="s">
        <v>954</v>
      </c>
      <c r="B367" s="10">
        <v>2016</v>
      </c>
      <c r="C367" s="29" t="s">
        <v>955</v>
      </c>
      <c r="D367" s="10"/>
      <c r="E367" s="10"/>
      <c r="F367" s="10"/>
      <c r="G367" s="26" t="s">
        <v>991</v>
      </c>
      <c r="I367" s="8" t="s">
        <v>972</v>
      </c>
      <c r="K367" s="8" t="s">
        <v>17</v>
      </c>
      <c r="L367" s="8" t="s">
        <v>137</v>
      </c>
      <c r="P367" s="8" t="s">
        <v>968</v>
      </c>
      <c r="R367" s="8" t="s">
        <v>963</v>
      </c>
      <c r="S367" s="8" t="s">
        <v>964</v>
      </c>
      <c r="T367" s="8" t="s">
        <v>938</v>
      </c>
      <c r="U367" s="20">
        <v>1.7366666666666664</v>
      </c>
    </row>
    <row r="368" spans="1:21" s="8" customFormat="1" ht="60">
      <c r="A368" s="10" t="s">
        <v>954</v>
      </c>
      <c r="B368" s="10">
        <v>2017</v>
      </c>
      <c r="C368" s="29" t="s">
        <v>955</v>
      </c>
      <c r="D368" s="10"/>
      <c r="E368" s="10"/>
      <c r="F368" s="10"/>
      <c r="G368" s="26" t="s">
        <v>992</v>
      </c>
      <c r="I368" s="8" t="s">
        <v>972</v>
      </c>
      <c r="K368" s="8" t="s">
        <v>17</v>
      </c>
      <c r="L368" s="8" t="s">
        <v>137</v>
      </c>
      <c r="P368" s="8" t="s">
        <v>969</v>
      </c>
      <c r="R368" s="8" t="s">
        <v>963</v>
      </c>
      <c r="S368" s="8" t="s">
        <v>964</v>
      </c>
      <c r="T368" s="8" t="s">
        <v>938</v>
      </c>
      <c r="U368" s="20">
        <v>1.7299999999999998</v>
      </c>
    </row>
    <row r="369" spans="1:44" s="8" customFormat="1" ht="60">
      <c r="A369" s="10" t="s">
        <v>954</v>
      </c>
      <c r="B369" s="10">
        <v>2018</v>
      </c>
      <c r="C369" s="29" t="s">
        <v>955</v>
      </c>
      <c r="D369" s="10"/>
      <c r="E369" s="10"/>
      <c r="F369" s="10"/>
      <c r="G369" s="26" t="s">
        <v>993</v>
      </c>
      <c r="I369" s="8" t="s">
        <v>972</v>
      </c>
      <c r="K369" s="8" t="s">
        <v>17</v>
      </c>
      <c r="L369" s="8" t="s">
        <v>137</v>
      </c>
      <c r="P369" s="8" t="s">
        <v>935</v>
      </c>
      <c r="R369" s="8" t="s">
        <v>963</v>
      </c>
      <c r="S369" s="8" t="s">
        <v>964</v>
      </c>
      <c r="T369" s="8" t="s">
        <v>938</v>
      </c>
      <c r="U369" s="20">
        <v>2.21</v>
      </c>
    </row>
    <row r="370" spans="1:44" s="8" customFormat="1" ht="60">
      <c r="A370" s="10" t="s">
        <v>954</v>
      </c>
      <c r="B370" s="10">
        <v>2019</v>
      </c>
      <c r="C370" s="29" t="s">
        <v>955</v>
      </c>
      <c r="D370" s="10"/>
      <c r="E370" s="10"/>
      <c r="F370" s="10"/>
      <c r="G370" s="26" t="s">
        <v>994</v>
      </c>
      <c r="I370" s="8" t="s">
        <v>972</v>
      </c>
      <c r="K370" s="8" t="s">
        <v>17</v>
      </c>
      <c r="L370" s="8" t="s">
        <v>137</v>
      </c>
      <c r="P370" s="8" t="s">
        <v>936</v>
      </c>
      <c r="R370" s="8" t="s">
        <v>963</v>
      </c>
      <c r="S370" s="8" t="s">
        <v>964</v>
      </c>
      <c r="T370" s="8" t="s">
        <v>938</v>
      </c>
      <c r="U370" s="20">
        <v>0.61333333333333329</v>
      </c>
    </row>
    <row r="371" spans="1:44" s="8" customFormat="1" ht="60">
      <c r="A371" s="10" t="s">
        <v>954</v>
      </c>
      <c r="B371" s="10">
        <v>2020</v>
      </c>
      <c r="C371" s="29" t="s">
        <v>955</v>
      </c>
      <c r="D371" s="10"/>
      <c r="E371" s="10"/>
      <c r="F371" s="10"/>
      <c r="G371" s="26" t="s">
        <v>995</v>
      </c>
      <c r="I371" s="8" t="s">
        <v>972</v>
      </c>
      <c r="K371" s="8" t="s">
        <v>17</v>
      </c>
      <c r="L371" s="8" t="s">
        <v>137</v>
      </c>
      <c r="P371" s="8" t="s">
        <v>970</v>
      </c>
      <c r="R371" s="8" t="s">
        <v>963</v>
      </c>
      <c r="S371" s="8" t="s">
        <v>964</v>
      </c>
      <c r="T371" s="8" t="s">
        <v>938</v>
      </c>
      <c r="U371" s="20">
        <v>0.12</v>
      </c>
      <c r="W371" s="24"/>
      <c r="X371" s="24"/>
      <c r="Y371" s="24"/>
      <c r="Z371" s="24"/>
      <c r="AA371" s="24"/>
      <c r="AB371" s="24"/>
      <c r="AC371" s="24"/>
      <c r="AD371" s="24"/>
      <c r="AE371" s="24"/>
      <c r="AF371" s="24"/>
      <c r="AG371" s="24"/>
      <c r="AH371" s="24"/>
      <c r="AI371" s="24"/>
      <c r="AJ371" s="24"/>
      <c r="AK371" s="24"/>
      <c r="AL371" s="24"/>
      <c r="AM371" s="24"/>
      <c r="AN371" s="24"/>
      <c r="AO371" s="24"/>
      <c r="AP371" s="24"/>
      <c r="AQ371" s="24"/>
    </row>
    <row r="372" spans="1:44" ht="47.25">
      <c r="A372" s="19" t="s">
        <v>1064</v>
      </c>
      <c r="B372" s="21">
        <v>2000</v>
      </c>
      <c r="C372" s="31" t="s">
        <v>1065</v>
      </c>
      <c r="E372" s="4" t="s">
        <v>81</v>
      </c>
      <c r="F372" s="14">
        <v>85</v>
      </c>
      <c r="G372" s="5" t="s">
        <v>1066</v>
      </c>
      <c r="I372" t="s">
        <v>1049</v>
      </c>
      <c r="K372" t="s">
        <v>17</v>
      </c>
      <c r="L372" t="s">
        <v>137</v>
      </c>
      <c r="M372" t="s">
        <v>1050</v>
      </c>
      <c r="N372">
        <v>59.816667000000002</v>
      </c>
      <c r="O372">
        <v>10.566667000000001</v>
      </c>
      <c r="P372">
        <v>2</v>
      </c>
      <c r="R372" t="s">
        <v>1067</v>
      </c>
      <c r="T372" t="s">
        <v>1068</v>
      </c>
      <c r="V372" s="8"/>
      <c r="W372" s="8">
        <v>0</v>
      </c>
      <c r="X372" s="8">
        <v>0</v>
      </c>
      <c r="Y372" s="8">
        <v>26</v>
      </c>
      <c r="Z372" s="8">
        <v>419</v>
      </c>
      <c r="AA372" s="8">
        <v>0</v>
      </c>
      <c r="AB372" s="8">
        <v>0</v>
      </c>
      <c r="AC372" s="8">
        <v>4</v>
      </c>
      <c r="AD372" s="8">
        <v>0</v>
      </c>
      <c r="AE372" s="8">
        <v>0</v>
      </c>
      <c r="AF372" s="8">
        <v>47</v>
      </c>
      <c r="AG372" s="8">
        <v>23</v>
      </c>
      <c r="AH372" s="8">
        <v>0</v>
      </c>
      <c r="AI372" s="8">
        <v>0</v>
      </c>
      <c r="AJ372" s="8">
        <v>32</v>
      </c>
      <c r="AK372" s="8">
        <v>472</v>
      </c>
      <c r="AL372" s="8">
        <v>0</v>
      </c>
      <c r="AM372" s="8">
        <v>1</v>
      </c>
      <c r="AN372" s="8">
        <v>0</v>
      </c>
      <c r="AO372" s="8">
        <v>5</v>
      </c>
      <c r="AP372" s="8">
        <v>23</v>
      </c>
      <c r="AQ372" s="8">
        <v>0</v>
      </c>
      <c r="AR372" s="8"/>
    </row>
    <row r="373" spans="1:44" ht="47.25">
      <c r="A373" s="19" t="s">
        <v>1064</v>
      </c>
      <c r="B373" s="21">
        <v>2000</v>
      </c>
      <c r="C373" s="31" t="s">
        <v>1065</v>
      </c>
      <c r="E373" s="4" t="s">
        <v>81</v>
      </c>
      <c r="F373" s="14">
        <v>85</v>
      </c>
      <c r="G373" s="5" t="s">
        <v>1066</v>
      </c>
      <c r="I373" t="s">
        <v>1051</v>
      </c>
      <c r="K373" t="s">
        <v>17</v>
      </c>
      <c r="L373" t="s">
        <v>137</v>
      </c>
      <c r="M373" t="s">
        <v>1050</v>
      </c>
      <c r="N373">
        <v>59.816667000000002</v>
      </c>
      <c r="O373">
        <v>10.566667000000001</v>
      </c>
      <c r="P373">
        <v>2</v>
      </c>
      <c r="R373" t="s">
        <v>1067</v>
      </c>
      <c r="T373" t="s">
        <v>1068</v>
      </c>
      <c r="V373" s="8"/>
      <c r="W373" s="8">
        <v>0</v>
      </c>
      <c r="X373" s="8">
        <v>0</v>
      </c>
      <c r="Y373" s="8">
        <v>0</v>
      </c>
      <c r="Z373" s="8">
        <v>0</v>
      </c>
      <c r="AA373" s="8">
        <v>0</v>
      </c>
      <c r="AB373" s="8">
        <v>0</v>
      </c>
      <c r="AC373" s="8">
        <v>0</v>
      </c>
      <c r="AD373" s="8">
        <v>0</v>
      </c>
      <c r="AE373" s="8">
        <v>0</v>
      </c>
      <c r="AF373" s="8">
        <v>0</v>
      </c>
      <c r="AG373" s="8">
        <v>0</v>
      </c>
      <c r="AH373" s="8">
        <v>0</v>
      </c>
      <c r="AI373" s="8">
        <v>0</v>
      </c>
      <c r="AJ373" s="8">
        <v>35</v>
      </c>
      <c r="AK373" s="8">
        <v>806</v>
      </c>
      <c r="AL373" s="8">
        <v>0</v>
      </c>
      <c r="AM373" s="8">
        <v>0</v>
      </c>
      <c r="AN373" s="8">
        <v>0</v>
      </c>
      <c r="AO373" s="8">
        <v>58</v>
      </c>
      <c r="AP373" s="8">
        <v>53</v>
      </c>
      <c r="AQ373" s="8">
        <v>0</v>
      </c>
      <c r="AR373" s="8"/>
    </row>
    <row r="374" spans="1:44" ht="47.25">
      <c r="A374" s="19" t="s">
        <v>1064</v>
      </c>
      <c r="B374" s="21">
        <v>2000</v>
      </c>
      <c r="C374" s="31" t="s">
        <v>1065</v>
      </c>
      <c r="E374" s="4" t="s">
        <v>81</v>
      </c>
      <c r="F374" s="14">
        <v>85</v>
      </c>
      <c r="G374" s="5" t="s">
        <v>1066</v>
      </c>
      <c r="I374" t="s">
        <v>1052</v>
      </c>
      <c r="K374" t="s">
        <v>17</v>
      </c>
      <c r="L374" t="s">
        <v>137</v>
      </c>
      <c r="M374" t="s">
        <v>1050</v>
      </c>
      <c r="N374">
        <v>59.816667000000002</v>
      </c>
      <c r="O374">
        <v>10.566667000000001</v>
      </c>
      <c r="P374">
        <v>2</v>
      </c>
      <c r="R374" t="s">
        <v>1067</v>
      </c>
      <c r="T374" t="s">
        <v>1068</v>
      </c>
      <c r="V374" s="8"/>
      <c r="W374" s="8">
        <v>0</v>
      </c>
      <c r="X374" s="8">
        <v>9</v>
      </c>
      <c r="Y374" s="8">
        <v>3</v>
      </c>
      <c r="Z374" s="8">
        <v>0</v>
      </c>
      <c r="AA374" s="8">
        <v>0</v>
      </c>
      <c r="AB374" s="8">
        <v>0</v>
      </c>
      <c r="AC374" s="8">
        <v>1</v>
      </c>
      <c r="AD374" s="8">
        <v>0</v>
      </c>
      <c r="AE374" s="8">
        <v>0</v>
      </c>
      <c r="AF374" s="8">
        <v>0</v>
      </c>
      <c r="AG374" s="8">
        <v>0</v>
      </c>
      <c r="AH374" s="8">
        <v>0</v>
      </c>
      <c r="AI374" s="8">
        <v>0</v>
      </c>
      <c r="AJ374" s="8">
        <v>5</v>
      </c>
      <c r="AK374" s="8">
        <v>29</v>
      </c>
      <c r="AL374" s="8">
        <v>0</v>
      </c>
      <c r="AM374" s="8">
        <v>0</v>
      </c>
      <c r="AN374" s="8">
        <v>0</v>
      </c>
      <c r="AO374" s="8">
        <v>33</v>
      </c>
      <c r="AP374" s="8">
        <v>0</v>
      </c>
      <c r="AQ374" s="8">
        <v>0</v>
      </c>
      <c r="AR374" s="8"/>
    </row>
    <row r="375" spans="1:44" ht="47.25">
      <c r="A375" s="19" t="s">
        <v>1064</v>
      </c>
      <c r="B375" s="21">
        <v>2000</v>
      </c>
      <c r="C375" s="31" t="s">
        <v>1065</v>
      </c>
      <c r="E375" s="4" t="s">
        <v>81</v>
      </c>
      <c r="F375" s="14">
        <v>85</v>
      </c>
      <c r="G375" s="5" t="s">
        <v>1066</v>
      </c>
      <c r="I375" t="s">
        <v>1053</v>
      </c>
      <c r="K375" t="s">
        <v>17</v>
      </c>
      <c r="L375" t="s">
        <v>137</v>
      </c>
      <c r="M375" t="s">
        <v>1050</v>
      </c>
      <c r="N375">
        <v>59.816667000000002</v>
      </c>
      <c r="O375">
        <v>10.566667000000001</v>
      </c>
      <c r="P375">
        <v>2</v>
      </c>
      <c r="R375" t="s">
        <v>1067</v>
      </c>
      <c r="T375" t="s">
        <v>1068</v>
      </c>
      <c r="V375" s="8"/>
      <c r="W375" s="8">
        <v>0</v>
      </c>
      <c r="X375" s="8">
        <v>414</v>
      </c>
      <c r="Y375" s="8">
        <v>41</v>
      </c>
      <c r="Z375" s="8">
        <v>0</v>
      </c>
      <c r="AA375" s="8">
        <v>4</v>
      </c>
      <c r="AB375" s="8">
        <v>0</v>
      </c>
      <c r="AC375" s="8">
        <v>2</v>
      </c>
      <c r="AD375" s="8">
        <v>0</v>
      </c>
      <c r="AE375" s="8">
        <v>0</v>
      </c>
      <c r="AF375" s="8">
        <v>0</v>
      </c>
      <c r="AG375" s="8">
        <v>0</v>
      </c>
      <c r="AH375" s="8">
        <v>0</v>
      </c>
      <c r="AI375" s="8">
        <v>0</v>
      </c>
      <c r="AJ375" s="8">
        <v>31</v>
      </c>
      <c r="AK375" s="8">
        <v>3</v>
      </c>
      <c r="AL375" s="8">
        <v>0</v>
      </c>
      <c r="AM375" s="8">
        <v>0</v>
      </c>
      <c r="AN375" s="8">
        <v>0</v>
      </c>
      <c r="AO375" s="8">
        <v>49</v>
      </c>
      <c r="AP375" s="8">
        <v>0</v>
      </c>
      <c r="AQ375" s="8">
        <v>0</v>
      </c>
      <c r="AR375" s="8"/>
    </row>
    <row r="376" spans="1:44" ht="47.25">
      <c r="A376" s="19" t="s">
        <v>1064</v>
      </c>
      <c r="B376" s="21">
        <v>2000</v>
      </c>
      <c r="C376" s="31" t="s">
        <v>1065</v>
      </c>
      <c r="E376" s="4" t="s">
        <v>81</v>
      </c>
      <c r="F376" s="14">
        <v>85</v>
      </c>
      <c r="G376" s="5" t="s">
        <v>1066</v>
      </c>
      <c r="I376" t="s">
        <v>1054</v>
      </c>
      <c r="K376" t="s">
        <v>17</v>
      </c>
      <c r="L376" t="s">
        <v>137</v>
      </c>
      <c r="M376" t="s">
        <v>1050</v>
      </c>
      <c r="N376">
        <v>59.816667000000002</v>
      </c>
      <c r="O376">
        <v>10.566667000000001</v>
      </c>
      <c r="P376">
        <v>2</v>
      </c>
      <c r="R376" t="s">
        <v>1067</v>
      </c>
      <c r="T376" t="s">
        <v>1068</v>
      </c>
      <c r="V376" s="8"/>
      <c r="W376" s="8">
        <v>0</v>
      </c>
      <c r="X376" s="8">
        <v>46</v>
      </c>
      <c r="Y376" s="8">
        <v>0</v>
      </c>
      <c r="Z376" s="8">
        <v>0</v>
      </c>
      <c r="AA376" s="8">
        <v>8</v>
      </c>
      <c r="AB376" s="8">
        <v>4</v>
      </c>
      <c r="AC376" s="8">
        <v>0</v>
      </c>
      <c r="AD376" s="8">
        <v>0</v>
      </c>
      <c r="AE376" s="8">
        <v>0</v>
      </c>
      <c r="AF376" s="8">
        <v>0</v>
      </c>
      <c r="AG376" s="8">
        <v>0</v>
      </c>
      <c r="AH376" s="8">
        <v>0</v>
      </c>
      <c r="AI376" s="8">
        <v>0</v>
      </c>
      <c r="AJ376" s="8">
        <v>13</v>
      </c>
      <c r="AK376" s="8">
        <v>9</v>
      </c>
      <c r="AL376" s="8">
        <v>0</v>
      </c>
      <c r="AM376" s="8">
        <v>0</v>
      </c>
      <c r="AN376" s="8">
        <v>0</v>
      </c>
      <c r="AO376" s="8">
        <v>24</v>
      </c>
      <c r="AP376" s="8">
        <v>0</v>
      </c>
      <c r="AQ376" s="8">
        <v>290</v>
      </c>
      <c r="AR376" s="8"/>
    </row>
    <row r="377" spans="1:44" ht="47.25">
      <c r="A377" s="19" t="s">
        <v>1064</v>
      </c>
      <c r="B377" s="21">
        <v>2000</v>
      </c>
      <c r="C377" s="31" t="s">
        <v>1065</v>
      </c>
      <c r="E377" s="4" t="s">
        <v>81</v>
      </c>
      <c r="F377" s="14">
        <v>85</v>
      </c>
      <c r="G377" s="5" t="s">
        <v>1066</v>
      </c>
      <c r="I377" t="s">
        <v>1055</v>
      </c>
      <c r="K377" t="s">
        <v>17</v>
      </c>
      <c r="L377" t="s">
        <v>137</v>
      </c>
      <c r="M377" t="s">
        <v>1050</v>
      </c>
      <c r="N377">
        <v>59.816667000000002</v>
      </c>
      <c r="O377">
        <v>10.566667000000001</v>
      </c>
      <c r="P377">
        <v>2</v>
      </c>
      <c r="R377" t="s">
        <v>1067</v>
      </c>
      <c r="T377" t="s">
        <v>1068</v>
      </c>
      <c r="V377" s="8"/>
      <c r="W377" s="8">
        <v>0</v>
      </c>
      <c r="X377" s="8">
        <v>13</v>
      </c>
      <c r="Y377" s="8">
        <v>0</v>
      </c>
      <c r="Z377" s="8">
        <v>0</v>
      </c>
      <c r="AA377" s="8">
        <v>20</v>
      </c>
      <c r="AB377" s="8">
        <v>2</v>
      </c>
      <c r="AC377" s="8">
        <v>0</v>
      </c>
      <c r="AD377" s="8">
        <v>1708</v>
      </c>
      <c r="AE377" s="8">
        <v>0</v>
      </c>
      <c r="AF377" s="8">
        <v>0</v>
      </c>
      <c r="AG377" s="8">
        <v>0</v>
      </c>
      <c r="AH377" s="8">
        <v>0</v>
      </c>
      <c r="AI377" s="8">
        <v>0</v>
      </c>
      <c r="AJ377" s="8">
        <v>39</v>
      </c>
      <c r="AK377" s="8">
        <v>2</v>
      </c>
      <c r="AL377" s="8">
        <v>0</v>
      </c>
      <c r="AM377" s="8">
        <v>0</v>
      </c>
      <c r="AN377" s="8">
        <v>0</v>
      </c>
      <c r="AO377" s="8">
        <v>11</v>
      </c>
      <c r="AP377" s="8">
        <v>0</v>
      </c>
      <c r="AQ377" s="8">
        <v>26</v>
      </c>
      <c r="AR377" s="8"/>
    </row>
    <row r="378" spans="1:44" ht="47.25">
      <c r="A378" s="19" t="s">
        <v>1064</v>
      </c>
      <c r="B378" s="21">
        <v>2000</v>
      </c>
      <c r="C378" s="31" t="s">
        <v>1065</v>
      </c>
      <c r="E378" s="4" t="s">
        <v>81</v>
      </c>
      <c r="F378" s="14">
        <v>85</v>
      </c>
      <c r="G378" s="5" t="s">
        <v>1066</v>
      </c>
      <c r="I378" t="s">
        <v>1056</v>
      </c>
      <c r="K378" t="s">
        <v>17</v>
      </c>
      <c r="L378" t="s">
        <v>137</v>
      </c>
      <c r="M378" t="s">
        <v>1050</v>
      </c>
      <c r="N378">
        <v>59.816667000000002</v>
      </c>
      <c r="O378">
        <v>10.566667000000001</v>
      </c>
      <c r="P378">
        <v>2</v>
      </c>
      <c r="R378" t="s">
        <v>1067</v>
      </c>
      <c r="T378" t="s">
        <v>1068</v>
      </c>
      <c r="V378" s="8"/>
      <c r="W378" s="8">
        <v>12</v>
      </c>
      <c r="X378" s="8">
        <v>45</v>
      </c>
      <c r="Y378" s="8">
        <v>0</v>
      </c>
      <c r="Z378" s="8">
        <v>0</v>
      </c>
      <c r="AA378" s="8">
        <v>1</v>
      </c>
      <c r="AB378" s="8">
        <v>40</v>
      </c>
      <c r="AC378" s="8">
        <v>0</v>
      </c>
      <c r="AD378" s="8">
        <v>82</v>
      </c>
      <c r="AE378" s="8">
        <v>11</v>
      </c>
      <c r="AF378" s="8">
        <v>0</v>
      </c>
      <c r="AG378" s="8">
        <v>0</v>
      </c>
      <c r="AH378" s="8">
        <v>10</v>
      </c>
      <c r="AI378" s="8">
        <v>6</v>
      </c>
      <c r="AJ378" s="8">
        <v>38</v>
      </c>
      <c r="AK378" s="8">
        <v>5</v>
      </c>
      <c r="AL378" s="8">
        <v>0</v>
      </c>
      <c r="AM378" s="8">
        <v>0</v>
      </c>
      <c r="AN378" s="8">
        <v>0</v>
      </c>
      <c r="AO378" s="8">
        <v>13</v>
      </c>
      <c r="AP378" s="8">
        <v>0</v>
      </c>
      <c r="AQ378" s="8">
        <v>0</v>
      </c>
      <c r="AR378" s="8"/>
    </row>
    <row r="379" spans="1:44" ht="47.25">
      <c r="A379" s="19" t="s">
        <v>1064</v>
      </c>
      <c r="B379" s="21">
        <v>2000</v>
      </c>
      <c r="C379" s="31" t="s">
        <v>1065</v>
      </c>
      <c r="E379" s="4" t="s">
        <v>81</v>
      </c>
      <c r="F379" s="14">
        <v>85</v>
      </c>
      <c r="G379" s="5" t="s">
        <v>1066</v>
      </c>
      <c r="I379" t="s">
        <v>1057</v>
      </c>
      <c r="K379" t="s">
        <v>17</v>
      </c>
      <c r="L379" t="s">
        <v>137</v>
      </c>
      <c r="M379" t="s">
        <v>1050</v>
      </c>
      <c r="N379">
        <v>59.816667000000002</v>
      </c>
      <c r="O379">
        <v>10.566667000000001</v>
      </c>
      <c r="P379">
        <v>2</v>
      </c>
      <c r="R379" t="s">
        <v>1067</v>
      </c>
      <c r="T379" t="s">
        <v>1068</v>
      </c>
      <c r="V379" s="8"/>
      <c r="W379" s="8">
        <v>0</v>
      </c>
      <c r="X379" s="8">
        <v>88</v>
      </c>
      <c r="Y379" s="8">
        <v>184</v>
      </c>
      <c r="Z379" s="8">
        <v>0</v>
      </c>
      <c r="AA379" s="8">
        <v>301</v>
      </c>
      <c r="AB379" s="8">
        <v>1</v>
      </c>
      <c r="AC379" s="8">
        <v>1</v>
      </c>
      <c r="AD379" s="8">
        <v>0</v>
      </c>
      <c r="AE379" s="8">
        <v>607</v>
      </c>
      <c r="AF379" s="8">
        <v>0</v>
      </c>
      <c r="AG379" s="8">
        <v>0</v>
      </c>
      <c r="AH379" s="8">
        <v>2</v>
      </c>
      <c r="AI379" s="8">
        <v>0</v>
      </c>
      <c r="AJ379" s="8">
        <v>49</v>
      </c>
      <c r="AK379" s="8">
        <v>13</v>
      </c>
      <c r="AL379" s="8">
        <v>126</v>
      </c>
      <c r="AM379" s="8">
        <v>0</v>
      </c>
      <c r="AN379" s="8">
        <v>37</v>
      </c>
      <c r="AO379" s="8">
        <v>0</v>
      </c>
      <c r="AP379" s="8">
        <v>0</v>
      </c>
      <c r="AQ379" s="8">
        <v>8</v>
      </c>
      <c r="AR379" s="8"/>
    </row>
    <row r="380" spans="1:44" ht="47.25">
      <c r="A380" s="19" t="s">
        <v>1064</v>
      </c>
      <c r="B380" s="21">
        <v>2000</v>
      </c>
      <c r="C380" s="31" t="s">
        <v>1065</v>
      </c>
      <c r="E380" s="4" t="s">
        <v>81</v>
      </c>
      <c r="F380" s="14">
        <v>85</v>
      </c>
      <c r="G380" s="5" t="s">
        <v>1066</v>
      </c>
      <c r="I380" t="s">
        <v>1058</v>
      </c>
      <c r="K380" t="s">
        <v>17</v>
      </c>
      <c r="L380" t="s">
        <v>137</v>
      </c>
      <c r="M380" t="s">
        <v>1050</v>
      </c>
      <c r="N380">
        <v>59.816667000000002</v>
      </c>
      <c r="O380">
        <v>10.566667000000001</v>
      </c>
      <c r="P380">
        <v>2</v>
      </c>
      <c r="R380" t="s">
        <v>1067</v>
      </c>
      <c r="T380" t="s">
        <v>1068</v>
      </c>
      <c r="V380" s="8"/>
      <c r="W380" s="8">
        <v>0</v>
      </c>
      <c r="X380" s="8">
        <v>1001</v>
      </c>
      <c r="Y380" s="8">
        <v>28</v>
      </c>
      <c r="Z380" s="8">
        <v>0</v>
      </c>
      <c r="AA380" s="8">
        <v>11</v>
      </c>
      <c r="AB380" s="8">
        <v>1</v>
      </c>
      <c r="AC380" s="8">
        <v>3</v>
      </c>
      <c r="AD380" s="8">
        <v>0</v>
      </c>
      <c r="AE380" s="8">
        <v>7</v>
      </c>
      <c r="AF380" s="8">
        <v>0</v>
      </c>
      <c r="AG380" s="8">
        <v>0</v>
      </c>
      <c r="AH380" s="8">
        <v>2</v>
      </c>
      <c r="AI380" s="8">
        <v>0</v>
      </c>
      <c r="AJ380" s="8">
        <v>0</v>
      </c>
      <c r="AK380" s="8">
        <v>30</v>
      </c>
      <c r="AL380" s="8">
        <v>3</v>
      </c>
      <c r="AM380" s="8">
        <v>0</v>
      </c>
      <c r="AN380" s="8">
        <v>7</v>
      </c>
      <c r="AO380" s="8">
        <v>0</v>
      </c>
      <c r="AP380" s="8">
        <v>0</v>
      </c>
      <c r="AQ380" s="8">
        <v>0</v>
      </c>
      <c r="AR380" s="8"/>
    </row>
    <row r="381" spans="1:44" ht="47.25">
      <c r="A381" s="19" t="s">
        <v>1064</v>
      </c>
      <c r="B381" s="21">
        <v>2000</v>
      </c>
      <c r="C381" s="31" t="s">
        <v>1065</v>
      </c>
      <c r="E381" s="4" t="s">
        <v>81</v>
      </c>
      <c r="F381" s="14">
        <v>85</v>
      </c>
      <c r="G381" s="5" t="s">
        <v>1066</v>
      </c>
      <c r="I381" t="s">
        <v>958</v>
      </c>
      <c r="K381" t="s">
        <v>17</v>
      </c>
      <c r="L381" t="s">
        <v>137</v>
      </c>
      <c r="M381" t="s">
        <v>1050</v>
      </c>
      <c r="N381">
        <v>59.816667000000002</v>
      </c>
      <c r="O381">
        <v>10.566667000000001</v>
      </c>
      <c r="P381">
        <v>2</v>
      </c>
      <c r="R381" t="s">
        <v>1067</v>
      </c>
      <c r="T381" t="s">
        <v>1068</v>
      </c>
      <c r="V381" s="8"/>
      <c r="W381" s="8">
        <v>0</v>
      </c>
      <c r="X381" s="8">
        <v>277</v>
      </c>
      <c r="Y381" s="8">
        <v>114</v>
      </c>
      <c r="Z381" s="8">
        <v>0</v>
      </c>
      <c r="AA381" s="8">
        <v>61</v>
      </c>
      <c r="AB381" s="8">
        <v>1</v>
      </c>
      <c r="AC381" s="8">
        <v>0</v>
      </c>
      <c r="AD381" s="8">
        <v>0</v>
      </c>
      <c r="AE381" s="8">
        <v>0</v>
      </c>
      <c r="AF381" s="8">
        <v>0</v>
      </c>
      <c r="AG381" s="8">
        <v>0</v>
      </c>
      <c r="AH381" s="8">
        <v>2</v>
      </c>
      <c r="AI381" s="8">
        <v>0</v>
      </c>
      <c r="AJ381" s="8">
        <v>3</v>
      </c>
      <c r="AK381" s="8">
        <v>37</v>
      </c>
      <c r="AL381" s="8">
        <v>68</v>
      </c>
      <c r="AM381" s="8">
        <v>4</v>
      </c>
      <c r="AN381" s="8">
        <v>14</v>
      </c>
      <c r="AO381" s="8">
        <v>0</v>
      </c>
      <c r="AP381" s="8">
        <v>0</v>
      </c>
      <c r="AQ381" s="8">
        <v>0</v>
      </c>
      <c r="AR381" s="8"/>
    </row>
    <row r="382" spans="1:44" ht="47.25">
      <c r="A382" s="19" t="s">
        <v>1064</v>
      </c>
      <c r="B382" s="21">
        <v>2000</v>
      </c>
      <c r="C382" s="31" t="s">
        <v>1065</v>
      </c>
      <c r="E382" s="4" t="s">
        <v>81</v>
      </c>
      <c r="F382" s="14">
        <v>85</v>
      </c>
      <c r="G382" s="5" t="s">
        <v>1066</v>
      </c>
      <c r="I382" t="s">
        <v>1059</v>
      </c>
      <c r="K382" t="s">
        <v>17</v>
      </c>
      <c r="L382" t="s">
        <v>137</v>
      </c>
      <c r="M382" t="s">
        <v>1050</v>
      </c>
      <c r="N382">
        <v>59.816667000000002</v>
      </c>
      <c r="O382">
        <v>10.566667000000001</v>
      </c>
      <c r="P382">
        <v>2</v>
      </c>
      <c r="R382" t="s">
        <v>1067</v>
      </c>
      <c r="T382" t="s">
        <v>1068</v>
      </c>
      <c r="V382" s="8"/>
      <c r="W382" s="8">
        <v>0</v>
      </c>
      <c r="X382" s="8">
        <v>0</v>
      </c>
      <c r="Y382" s="8">
        <v>10</v>
      </c>
      <c r="Z382" s="8">
        <v>0</v>
      </c>
      <c r="AA382" s="8">
        <v>0</v>
      </c>
      <c r="AB382" s="8">
        <v>0</v>
      </c>
      <c r="AC382" s="8">
        <v>0</v>
      </c>
      <c r="AD382" s="8">
        <v>0</v>
      </c>
      <c r="AE382" s="8">
        <v>1</v>
      </c>
      <c r="AF382" s="8">
        <v>0</v>
      </c>
      <c r="AG382" s="8">
        <v>0</v>
      </c>
      <c r="AH382" s="8">
        <v>0</v>
      </c>
      <c r="AI382" s="8">
        <v>0</v>
      </c>
      <c r="AJ382" s="8">
        <v>0</v>
      </c>
      <c r="AK382" s="8">
        <v>3</v>
      </c>
      <c r="AL382" s="8">
        <v>0</v>
      </c>
      <c r="AM382" s="8">
        <v>0</v>
      </c>
      <c r="AN382" s="8">
        <v>0</v>
      </c>
      <c r="AO382" s="8">
        <v>0</v>
      </c>
      <c r="AP382" s="8">
        <v>0</v>
      </c>
      <c r="AQ382" s="8">
        <v>0</v>
      </c>
      <c r="AR382" s="8"/>
    </row>
    <row r="383" spans="1:44" ht="47.25">
      <c r="A383" s="19" t="s">
        <v>1064</v>
      </c>
      <c r="B383" s="21">
        <v>2000</v>
      </c>
      <c r="C383" s="31" t="s">
        <v>1065</v>
      </c>
      <c r="E383" s="4" t="s">
        <v>81</v>
      </c>
      <c r="F383" s="14">
        <v>85</v>
      </c>
      <c r="G383" s="5" t="s">
        <v>1066</v>
      </c>
      <c r="I383" t="s">
        <v>1060</v>
      </c>
      <c r="K383" t="s">
        <v>17</v>
      </c>
      <c r="L383" t="s">
        <v>137</v>
      </c>
      <c r="M383" t="s">
        <v>1050</v>
      </c>
      <c r="N383">
        <v>59.816667000000002</v>
      </c>
      <c r="O383">
        <v>10.566667000000001</v>
      </c>
      <c r="P383">
        <v>2</v>
      </c>
      <c r="R383" t="s">
        <v>1067</v>
      </c>
      <c r="T383" t="s">
        <v>1068</v>
      </c>
      <c r="V383" s="8"/>
      <c r="W383" s="8">
        <v>0</v>
      </c>
      <c r="X383" s="8">
        <v>3</v>
      </c>
      <c r="Y383" s="8">
        <v>30</v>
      </c>
      <c r="Z383" s="8">
        <v>0</v>
      </c>
      <c r="AA383" s="8">
        <v>0</v>
      </c>
      <c r="AB383" s="8">
        <v>0</v>
      </c>
      <c r="AC383" s="8">
        <v>0</v>
      </c>
      <c r="AD383" s="8">
        <v>0</v>
      </c>
      <c r="AE383" s="8">
        <v>0</v>
      </c>
      <c r="AF383" s="8">
        <v>0</v>
      </c>
      <c r="AG383" s="8">
        <v>0</v>
      </c>
      <c r="AH383" s="8">
        <v>0</v>
      </c>
      <c r="AI383" s="8">
        <v>0</v>
      </c>
      <c r="AJ383" s="8">
        <v>0</v>
      </c>
      <c r="AK383" s="8">
        <v>2</v>
      </c>
      <c r="AL383" s="8">
        <v>0</v>
      </c>
      <c r="AM383" s="8">
        <v>0</v>
      </c>
      <c r="AN383" s="8">
        <v>6</v>
      </c>
      <c r="AO383" s="8">
        <v>0</v>
      </c>
      <c r="AP383" s="8">
        <v>0</v>
      </c>
      <c r="AQ383" s="8">
        <v>0</v>
      </c>
      <c r="AR383" s="8"/>
    </row>
    <row r="384" spans="1:44" ht="47.25">
      <c r="A384" s="19" t="s">
        <v>1064</v>
      </c>
      <c r="B384" s="21">
        <v>2000</v>
      </c>
      <c r="C384" s="31" t="s">
        <v>1065</v>
      </c>
      <c r="E384" s="4" t="s">
        <v>81</v>
      </c>
      <c r="F384" s="14">
        <v>85</v>
      </c>
      <c r="G384" s="5" t="s">
        <v>1066</v>
      </c>
      <c r="I384" t="s">
        <v>1061</v>
      </c>
      <c r="K384" t="s">
        <v>17</v>
      </c>
      <c r="L384" t="s">
        <v>137</v>
      </c>
      <c r="M384" t="s">
        <v>1050</v>
      </c>
      <c r="N384">
        <v>59.816667000000002</v>
      </c>
      <c r="O384">
        <v>10.566667000000001</v>
      </c>
      <c r="P384">
        <v>2</v>
      </c>
      <c r="R384" t="s">
        <v>1067</v>
      </c>
      <c r="T384" t="s">
        <v>1068</v>
      </c>
      <c r="V384" s="8"/>
      <c r="W384" s="8">
        <v>0</v>
      </c>
      <c r="X384" s="8">
        <v>2</v>
      </c>
      <c r="Y384" s="8">
        <v>24</v>
      </c>
      <c r="Z384" s="8">
        <v>1</v>
      </c>
      <c r="AA384" s="8">
        <v>0</v>
      </c>
      <c r="AB384" s="8">
        <v>1</v>
      </c>
      <c r="AC384" s="8">
        <v>0</v>
      </c>
      <c r="AD384" s="8">
        <v>0</v>
      </c>
      <c r="AE384" s="8">
        <v>0</v>
      </c>
      <c r="AF384" s="8">
        <v>0</v>
      </c>
      <c r="AG384" s="8">
        <v>0</v>
      </c>
      <c r="AH384" s="8">
        <v>0</v>
      </c>
      <c r="AI384" s="8">
        <v>0</v>
      </c>
      <c r="AJ384" s="8">
        <v>0</v>
      </c>
      <c r="AK384" s="8">
        <v>50</v>
      </c>
      <c r="AL384" s="8">
        <v>0</v>
      </c>
      <c r="AM384" s="8">
        <v>0</v>
      </c>
      <c r="AN384" s="8">
        <v>0</v>
      </c>
      <c r="AO384" s="8">
        <v>0</v>
      </c>
      <c r="AP384" s="8">
        <v>12</v>
      </c>
      <c r="AQ384" s="8">
        <v>0</v>
      </c>
      <c r="AR384" s="8"/>
    </row>
    <row r="385" spans="1:254" ht="47.25">
      <c r="A385" s="19" t="s">
        <v>1064</v>
      </c>
      <c r="B385" s="21">
        <v>2000</v>
      </c>
      <c r="C385" s="31" t="s">
        <v>1065</v>
      </c>
      <c r="E385" s="4" t="s">
        <v>81</v>
      </c>
      <c r="F385" s="14">
        <v>85</v>
      </c>
      <c r="G385" s="5" t="s">
        <v>1066</v>
      </c>
      <c r="I385" t="s">
        <v>1062</v>
      </c>
      <c r="K385" t="s">
        <v>17</v>
      </c>
      <c r="L385" t="s">
        <v>137</v>
      </c>
      <c r="M385" t="s">
        <v>1050</v>
      </c>
      <c r="N385">
        <v>59.816667000000002</v>
      </c>
      <c r="O385">
        <v>10.566667000000001</v>
      </c>
      <c r="P385">
        <v>2</v>
      </c>
      <c r="R385" t="s">
        <v>1067</v>
      </c>
      <c r="T385" t="s">
        <v>1068</v>
      </c>
      <c r="V385" s="8"/>
      <c r="W385" s="8">
        <v>0</v>
      </c>
      <c r="X385" s="8">
        <v>17</v>
      </c>
      <c r="Y385" s="8">
        <v>820</v>
      </c>
      <c r="Z385" s="8">
        <v>0</v>
      </c>
      <c r="AA385" s="8">
        <v>0</v>
      </c>
      <c r="AB385" s="8">
        <v>0</v>
      </c>
      <c r="AC385" s="8">
        <v>2</v>
      </c>
      <c r="AD385" s="8">
        <v>0</v>
      </c>
      <c r="AE385" s="8">
        <v>0</v>
      </c>
      <c r="AF385" s="8">
        <v>0</v>
      </c>
      <c r="AG385" s="8">
        <v>0</v>
      </c>
      <c r="AH385" s="8">
        <v>2</v>
      </c>
      <c r="AI385" s="8">
        <v>0</v>
      </c>
      <c r="AJ385" s="8">
        <v>5</v>
      </c>
      <c r="AK385" s="8">
        <v>9</v>
      </c>
      <c r="AL385" s="8">
        <v>0</v>
      </c>
      <c r="AM385" s="8">
        <v>0</v>
      </c>
      <c r="AN385" s="8">
        <v>27</v>
      </c>
      <c r="AO385" s="8">
        <v>0</v>
      </c>
      <c r="AP385" s="8">
        <v>3</v>
      </c>
      <c r="AQ385" s="8">
        <v>0</v>
      </c>
      <c r="AR385" s="8"/>
    </row>
    <row r="386" spans="1:254" ht="47.25">
      <c r="A386" s="19" t="s">
        <v>1090</v>
      </c>
      <c r="B386" s="21">
        <v>1980</v>
      </c>
      <c r="C386" s="31" t="s">
        <v>845</v>
      </c>
      <c r="E386" s="4" t="s">
        <v>847</v>
      </c>
      <c r="F386" t="s">
        <v>1091</v>
      </c>
      <c r="G386" s="5" t="s">
        <v>1092</v>
      </c>
      <c r="I386" t="s">
        <v>848</v>
      </c>
      <c r="K386" t="s">
        <v>17</v>
      </c>
      <c r="L386" t="s">
        <v>902</v>
      </c>
      <c r="M386">
        <v>1</v>
      </c>
      <c r="N386">
        <v>59.820036000000002</v>
      </c>
      <c r="O386">
        <v>10.555294</v>
      </c>
      <c r="P386" t="s">
        <v>1093</v>
      </c>
      <c r="T386" t="s">
        <v>1094</v>
      </c>
      <c r="V386" s="8"/>
      <c r="W386" s="8"/>
      <c r="X386" s="8"/>
      <c r="Y386" s="8"/>
      <c r="Z386" s="8"/>
      <c r="AA386" s="8"/>
      <c r="AB386" s="8"/>
      <c r="AC386" s="8"/>
      <c r="AD386" s="8"/>
      <c r="AE386" s="8"/>
      <c r="AF386" s="8"/>
      <c r="AG386" s="8"/>
      <c r="AH386" s="8"/>
      <c r="AI386" s="8"/>
      <c r="AJ386" s="8"/>
      <c r="AK386" s="8"/>
      <c r="AL386" s="8"/>
      <c r="AM386" s="8"/>
      <c r="AN386" s="8"/>
      <c r="AO386" s="8"/>
      <c r="AP386" s="8"/>
      <c r="AQ386" s="8"/>
      <c r="AR386" s="8"/>
      <c r="IT386" s="7" t="s">
        <v>1096</v>
      </c>
    </row>
    <row r="387" spans="1:254" ht="47.25">
      <c r="A387" s="19" t="s">
        <v>1090</v>
      </c>
      <c r="B387" s="21">
        <v>1980</v>
      </c>
      <c r="C387" s="31" t="s">
        <v>845</v>
      </c>
      <c r="E387" s="4" t="s">
        <v>847</v>
      </c>
      <c r="F387" t="s">
        <v>1091</v>
      </c>
      <c r="G387" s="5" t="s">
        <v>1092</v>
      </c>
      <c r="I387" t="s">
        <v>850</v>
      </c>
      <c r="K387" t="s">
        <v>17</v>
      </c>
      <c r="L387" t="s">
        <v>902</v>
      </c>
      <c r="M387">
        <v>1</v>
      </c>
      <c r="N387">
        <v>59.820036000000002</v>
      </c>
      <c r="O387">
        <v>10.555294</v>
      </c>
      <c r="P387" t="s">
        <v>1093</v>
      </c>
      <c r="T387" t="s">
        <v>1094</v>
      </c>
      <c r="V387" s="8"/>
      <c r="W387" s="8"/>
      <c r="X387" s="8"/>
      <c r="Y387" s="8"/>
      <c r="Z387" s="8"/>
      <c r="AA387" s="8"/>
      <c r="AB387" s="8"/>
      <c r="AC387" s="8"/>
      <c r="AD387" s="8"/>
      <c r="AE387" s="8"/>
      <c r="AF387" s="8"/>
      <c r="AG387" s="8"/>
      <c r="AH387" s="8"/>
      <c r="AI387" s="8"/>
      <c r="AJ387" s="8"/>
      <c r="AK387" s="8"/>
      <c r="AL387" s="8"/>
      <c r="AM387" s="8"/>
      <c r="AN387" s="8"/>
      <c r="AO387" s="8"/>
      <c r="AP387" s="8"/>
      <c r="AQ387" s="8"/>
      <c r="AR387" s="8"/>
      <c r="HG387" s="7" t="s">
        <v>1096</v>
      </c>
    </row>
    <row r="388" spans="1:254" ht="47.25">
      <c r="A388" s="19" t="s">
        <v>1090</v>
      </c>
      <c r="B388" s="21">
        <v>1980</v>
      </c>
      <c r="C388" s="31" t="s">
        <v>845</v>
      </c>
      <c r="E388" s="4" t="s">
        <v>847</v>
      </c>
      <c r="F388" t="s">
        <v>1091</v>
      </c>
      <c r="G388" s="5" t="s">
        <v>1092</v>
      </c>
      <c r="I388" t="s">
        <v>851</v>
      </c>
      <c r="K388" t="s">
        <v>17</v>
      </c>
      <c r="L388" t="s">
        <v>902</v>
      </c>
      <c r="M388">
        <v>1</v>
      </c>
      <c r="N388">
        <v>59.820036000000002</v>
      </c>
      <c r="O388">
        <v>10.555294</v>
      </c>
      <c r="P388" t="s">
        <v>1093</v>
      </c>
      <c r="T388" t="s">
        <v>1094</v>
      </c>
      <c r="HG388" s="7" t="s">
        <v>1096</v>
      </c>
    </row>
    <row r="389" spans="1:254" ht="47.25">
      <c r="A389" s="19" t="s">
        <v>1090</v>
      </c>
      <c r="B389" s="21">
        <v>1980</v>
      </c>
      <c r="C389" s="31" t="s">
        <v>845</v>
      </c>
      <c r="E389" s="4" t="s">
        <v>847</v>
      </c>
      <c r="F389" t="s">
        <v>1091</v>
      </c>
      <c r="G389" s="5" t="s">
        <v>1092</v>
      </c>
      <c r="I389" t="s">
        <v>852</v>
      </c>
      <c r="K389" t="s">
        <v>17</v>
      </c>
      <c r="L389" t="s">
        <v>902</v>
      </c>
      <c r="M389">
        <v>1</v>
      </c>
      <c r="N389">
        <v>59.820036000000002</v>
      </c>
      <c r="O389">
        <v>10.555294</v>
      </c>
      <c r="P389" t="s">
        <v>1093</v>
      </c>
      <c r="T389" t="s">
        <v>1094</v>
      </c>
      <c r="HG389" s="7" t="s">
        <v>1096</v>
      </c>
    </row>
    <row r="390" spans="1:254" ht="47.25">
      <c r="A390" s="19" t="s">
        <v>1090</v>
      </c>
      <c r="B390" s="21">
        <v>1980</v>
      </c>
      <c r="C390" s="31" t="s">
        <v>845</v>
      </c>
      <c r="E390" s="4" t="s">
        <v>847</v>
      </c>
      <c r="F390" t="s">
        <v>1091</v>
      </c>
      <c r="G390" s="5" t="s">
        <v>1092</v>
      </c>
      <c r="I390" t="s">
        <v>853</v>
      </c>
      <c r="K390" t="s">
        <v>17</v>
      </c>
      <c r="L390" t="s">
        <v>902</v>
      </c>
      <c r="M390">
        <v>1</v>
      </c>
      <c r="N390">
        <v>59.820036000000002</v>
      </c>
      <c r="O390">
        <v>10.555294</v>
      </c>
      <c r="P390" t="s">
        <v>1093</v>
      </c>
      <c r="T390" t="s">
        <v>1094</v>
      </c>
      <c r="IR390" s="7" t="s">
        <v>1096</v>
      </c>
    </row>
    <row r="391" spans="1:254" ht="47.25">
      <c r="A391" s="19" t="s">
        <v>1090</v>
      </c>
      <c r="B391" s="21">
        <v>1980</v>
      </c>
      <c r="C391" s="31" t="s">
        <v>845</v>
      </c>
      <c r="E391" s="4" t="s">
        <v>847</v>
      </c>
      <c r="F391" t="s">
        <v>1091</v>
      </c>
      <c r="G391" s="5" t="s">
        <v>1092</v>
      </c>
      <c r="I391" t="s">
        <v>854</v>
      </c>
      <c r="K391" t="s">
        <v>17</v>
      </c>
      <c r="L391" t="s">
        <v>902</v>
      </c>
      <c r="M391">
        <v>1</v>
      </c>
      <c r="N391">
        <v>59.820036000000002</v>
      </c>
      <c r="O391">
        <v>10.555294</v>
      </c>
      <c r="P391" t="s">
        <v>1093</v>
      </c>
      <c r="T391" t="s">
        <v>1094</v>
      </c>
      <c r="HG391" s="7" t="s">
        <v>1096</v>
      </c>
      <c r="IR391" s="7" t="s">
        <v>1096</v>
      </c>
    </row>
    <row r="392" spans="1:254" ht="47.25">
      <c r="A392" s="19" t="s">
        <v>1090</v>
      </c>
      <c r="B392" s="21">
        <v>1980</v>
      </c>
      <c r="C392" s="31" t="s">
        <v>845</v>
      </c>
      <c r="E392" s="4" t="s">
        <v>847</v>
      </c>
      <c r="F392" t="s">
        <v>1091</v>
      </c>
      <c r="G392" s="5" t="s">
        <v>1092</v>
      </c>
      <c r="I392" t="s">
        <v>855</v>
      </c>
      <c r="K392" t="s">
        <v>17</v>
      </c>
      <c r="L392" t="s">
        <v>902</v>
      </c>
      <c r="M392">
        <v>1</v>
      </c>
      <c r="N392">
        <v>59.820036000000002</v>
      </c>
      <c r="O392">
        <v>10.555294</v>
      </c>
      <c r="P392" t="s">
        <v>1093</v>
      </c>
      <c r="T392" t="s">
        <v>1094</v>
      </c>
      <c r="HG392" s="7" t="s">
        <v>1096</v>
      </c>
    </row>
    <row r="393" spans="1:254" ht="47.25">
      <c r="A393" s="19" t="s">
        <v>1090</v>
      </c>
      <c r="B393" s="21">
        <v>1980</v>
      </c>
      <c r="C393" s="31" t="s">
        <v>845</v>
      </c>
      <c r="E393" s="4" t="s">
        <v>847</v>
      </c>
      <c r="F393" t="s">
        <v>1091</v>
      </c>
      <c r="G393" s="5" t="s">
        <v>1092</v>
      </c>
      <c r="I393" t="s">
        <v>856</v>
      </c>
      <c r="K393" t="s">
        <v>17</v>
      </c>
      <c r="L393" t="s">
        <v>902</v>
      </c>
      <c r="M393">
        <v>1</v>
      </c>
      <c r="N393">
        <v>59.820036000000002</v>
      </c>
      <c r="O393">
        <v>10.555294</v>
      </c>
      <c r="P393" t="s">
        <v>1093</v>
      </c>
      <c r="T393" t="s">
        <v>1094</v>
      </c>
      <c r="GG393" s="7" t="s">
        <v>1096</v>
      </c>
      <c r="GO393" s="7" t="s">
        <v>1096</v>
      </c>
      <c r="HZ393" s="7" t="s">
        <v>1096</v>
      </c>
    </row>
    <row r="394" spans="1:254" ht="47.25">
      <c r="A394" s="19" t="s">
        <v>1090</v>
      </c>
      <c r="B394" s="21">
        <v>1980</v>
      </c>
      <c r="C394" s="31" t="s">
        <v>845</v>
      </c>
      <c r="E394" s="4" t="s">
        <v>847</v>
      </c>
      <c r="F394" t="s">
        <v>1091</v>
      </c>
      <c r="G394" s="5" t="s">
        <v>1092</v>
      </c>
      <c r="I394" t="s">
        <v>857</v>
      </c>
      <c r="K394" t="s">
        <v>17</v>
      </c>
      <c r="L394" t="s">
        <v>902</v>
      </c>
      <c r="M394">
        <v>1</v>
      </c>
      <c r="N394">
        <v>59.820036000000002</v>
      </c>
      <c r="O394">
        <v>10.555294</v>
      </c>
      <c r="P394" t="s">
        <v>1093</v>
      </c>
      <c r="T394" t="s">
        <v>1094</v>
      </c>
      <c r="GO394" s="7" t="s">
        <v>1096</v>
      </c>
      <c r="HG394" s="7" t="s">
        <v>1096</v>
      </c>
    </row>
    <row r="395" spans="1:254" ht="47.25">
      <c r="A395" s="19" t="s">
        <v>1090</v>
      </c>
      <c r="B395" s="21">
        <v>1980</v>
      </c>
      <c r="C395" s="31" t="s">
        <v>845</v>
      </c>
      <c r="E395" s="4" t="s">
        <v>847</v>
      </c>
      <c r="F395" t="s">
        <v>1091</v>
      </c>
      <c r="G395" s="5" t="s">
        <v>1092</v>
      </c>
      <c r="I395" t="s">
        <v>848</v>
      </c>
      <c r="K395" t="s">
        <v>17</v>
      </c>
      <c r="L395" t="s">
        <v>849</v>
      </c>
      <c r="M395">
        <v>2</v>
      </c>
      <c r="N395">
        <v>59.773575999999998</v>
      </c>
      <c r="O395">
        <v>10.723865</v>
      </c>
      <c r="P395" t="s">
        <v>1093</v>
      </c>
      <c r="T395" t="s">
        <v>1094</v>
      </c>
      <c r="IT395" s="7" t="s">
        <v>1096</v>
      </c>
    </row>
    <row r="396" spans="1:254" ht="47.25">
      <c r="A396" s="19" t="s">
        <v>1090</v>
      </c>
      <c r="B396" s="21">
        <v>1980</v>
      </c>
      <c r="C396" s="31" t="s">
        <v>845</v>
      </c>
      <c r="E396" s="4" t="s">
        <v>847</v>
      </c>
      <c r="F396" t="s">
        <v>1091</v>
      </c>
      <c r="G396" s="5" t="s">
        <v>1092</v>
      </c>
      <c r="I396" t="s">
        <v>850</v>
      </c>
      <c r="K396" t="s">
        <v>17</v>
      </c>
      <c r="L396" t="s">
        <v>849</v>
      </c>
      <c r="M396">
        <v>2</v>
      </c>
      <c r="N396">
        <v>59.773575999999998</v>
      </c>
      <c r="O396">
        <v>10.723865</v>
      </c>
      <c r="P396" t="s">
        <v>1093</v>
      </c>
      <c r="T396" t="s">
        <v>1094</v>
      </c>
      <c r="HG396" s="7" t="s">
        <v>1096</v>
      </c>
    </row>
    <row r="397" spans="1:254" ht="47.25">
      <c r="A397" s="19" t="s">
        <v>1090</v>
      </c>
      <c r="B397" s="21">
        <v>1980</v>
      </c>
      <c r="C397" s="31" t="s">
        <v>845</v>
      </c>
      <c r="E397" s="4" t="s">
        <v>847</v>
      </c>
      <c r="F397" t="s">
        <v>1091</v>
      </c>
      <c r="G397" s="5" t="s">
        <v>1092</v>
      </c>
      <c r="I397" t="s">
        <v>851</v>
      </c>
      <c r="K397" t="s">
        <v>17</v>
      </c>
      <c r="L397" t="s">
        <v>849</v>
      </c>
      <c r="M397">
        <v>2</v>
      </c>
      <c r="N397">
        <v>59.773575999999998</v>
      </c>
      <c r="O397">
        <v>10.723865</v>
      </c>
      <c r="P397" t="s">
        <v>1093</v>
      </c>
      <c r="T397" t="s">
        <v>1094</v>
      </c>
      <c r="HG397" s="7" t="s">
        <v>1096</v>
      </c>
    </row>
    <row r="398" spans="1:254" ht="47.25">
      <c r="A398" s="19" t="s">
        <v>1090</v>
      </c>
      <c r="B398" s="21">
        <v>1980</v>
      </c>
      <c r="C398" s="31" t="s">
        <v>845</v>
      </c>
      <c r="E398" s="4" t="s">
        <v>847</v>
      </c>
      <c r="F398" t="s">
        <v>1091</v>
      </c>
      <c r="G398" s="5" t="s">
        <v>1092</v>
      </c>
      <c r="I398" t="s">
        <v>852</v>
      </c>
      <c r="K398" t="s">
        <v>17</v>
      </c>
      <c r="L398" t="s">
        <v>849</v>
      </c>
      <c r="M398">
        <v>2</v>
      </c>
      <c r="N398">
        <v>59.773575999999998</v>
      </c>
      <c r="O398">
        <v>10.723865</v>
      </c>
      <c r="P398" t="s">
        <v>1093</v>
      </c>
      <c r="T398" t="s">
        <v>1094</v>
      </c>
      <c r="HG398" s="7" t="s">
        <v>1096</v>
      </c>
    </row>
    <row r="399" spans="1:254" ht="47.25">
      <c r="A399" s="19" t="s">
        <v>1090</v>
      </c>
      <c r="B399" s="21">
        <v>1980</v>
      </c>
      <c r="C399" s="31" t="s">
        <v>845</v>
      </c>
      <c r="E399" s="4" t="s">
        <v>847</v>
      </c>
      <c r="F399" t="s">
        <v>1091</v>
      </c>
      <c r="G399" s="5" t="s">
        <v>1092</v>
      </c>
      <c r="I399" t="s">
        <v>853</v>
      </c>
      <c r="K399" t="s">
        <v>17</v>
      </c>
      <c r="L399" t="s">
        <v>849</v>
      </c>
      <c r="M399">
        <v>2</v>
      </c>
      <c r="N399">
        <v>59.773575999999998</v>
      </c>
      <c r="O399">
        <v>10.723865</v>
      </c>
      <c r="P399" t="s">
        <v>1093</v>
      </c>
      <c r="T399" t="s">
        <v>1094</v>
      </c>
    </row>
    <row r="400" spans="1:254" ht="47.25">
      <c r="A400" s="19" t="s">
        <v>1090</v>
      </c>
      <c r="B400" s="21">
        <v>1980</v>
      </c>
      <c r="C400" s="31" t="s">
        <v>845</v>
      </c>
      <c r="E400" s="4" t="s">
        <v>847</v>
      </c>
      <c r="F400" t="s">
        <v>1091</v>
      </c>
      <c r="G400" s="5" t="s">
        <v>1092</v>
      </c>
      <c r="I400" t="s">
        <v>854</v>
      </c>
      <c r="K400" t="s">
        <v>17</v>
      </c>
      <c r="L400" t="s">
        <v>849</v>
      </c>
      <c r="M400">
        <v>2</v>
      </c>
      <c r="N400">
        <v>59.773575999999998</v>
      </c>
      <c r="O400">
        <v>10.723865</v>
      </c>
      <c r="P400" t="s">
        <v>1093</v>
      </c>
      <c r="T400" t="s">
        <v>1094</v>
      </c>
      <c r="HG400" s="7" t="s">
        <v>1096</v>
      </c>
    </row>
    <row r="401" spans="1:217" ht="47.25">
      <c r="A401" s="19" t="s">
        <v>1090</v>
      </c>
      <c r="B401" s="21">
        <v>1980</v>
      </c>
      <c r="C401" s="31" t="s">
        <v>845</v>
      </c>
      <c r="E401" s="4" t="s">
        <v>847</v>
      </c>
      <c r="F401" t="s">
        <v>1091</v>
      </c>
      <c r="G401" s="5" t="s">
        <v>1092</v>
      </c>
      <c r="I401" t="s">
        <v>855</v>
      </c>
      <c r="K401" t="s">
        <v>17</v>
      </c>
      <c r="L401" t="s">
        <v>849</v>
      </c>
      <c r="M401">
        <v>2</v>
      </c>
      <c r="N401">
        <v>59.773575999999998</v>
      </c>
      <c r="O401">
        <v>10.723865</v>
      </c>
      <c r="P401" t="s">
        <v>1093</v>
      </c>
      <c r="T401" t="s">
        <v>1094</v>
      </c>
      <c r="HG401" s="7" t="s">
        <v>1096</v>
      </c>
    </row>
    <row r="402" spans="1:217" ht="47.25">
      <c r="A402" s="19" t="s">
        <v>1090</v>
      </c>
      <c r="B402" s="21">
        <v>1980</v>
      </c>
      <c r="C402" s="31" t="s">
        <v>845</v>
      </c>
      <c r="E402" s="4" t="s">
        <v>847</v>
      </c>
      <c r="F402" t="s">
        <v>1091</v>
      </c>
      <c r="G402" s="5" t="s">
        <v>1092</v>
      </c>
      <c r="I402" t="s">
        <v>856</v>
      </c>
      <c r="K402" t="s">
        <v>17</v>
      </c>
      <c r="L402" t="s">
        <v>849</v>
      </c>
      <c r="M402">
        <v>2</v>
      </c>
      <c r="N402">
        <v>59.773575999999998</v>
      </c>
      <c r="O402">
        <v>10.723865</v>
      </c>
      <c r="P402" t="s">
        <v>1093</v>
      </c>
      <c r="T402" t="s">
        <v>1094</v>
      </c>
    </row>
    <row r="403" spans="1:217" ht="47.25">
      <c r="A403" s="19" t="s">
        <v>1090</v>
      </c>
      <c r="B403" s="21">
        <v>1980</v>
      </c>
      <c r="C403" s="31" t="s">
        <v>845</v>
      </c>
      <c r="E403" s="4" t="s">
        <v>847</v>
      </c>
      <c r="F403" t="s">
        <v>1091</v>
      </c>
      <c r="G403" s="5" t="s">
        <v>1092</v>
      </c>
      <c r="I403" t="s">
        <v>857</v>
      </c>
      <c r="K403" t="s">
        <v>17</v>
      </c>
      <c r="L403" t="s">
        <v>849</v>
      </c>
      <c r="M403">
        <v>2</v>
      </c>
      <c r="N403">
        <v>59.773575999999998</v>
      </c>
      <c r="O403">
        <v>10.723865</v>
      </c>
      <c r="P403" t="s">
        <v>1093</v>
      </c>
      <c r="T403" t="s">
        <v>1094</v>
      </c>
      <c r="HG403" s="7" t="s">
        <v>1096</v>
      </c>
    </row>
    <row r="404" spans="1:217" ht="47.25">
      <c r="A404" s="19" t="s">
        <v>1090</v>
      </c>
      <c r="B404" s="21">
        <v>1980</v>
      </c>
      <c r="C404" s="31" t="s">
        <v>845</v>
      </c>
      <c r="E404" s="4" t="s">
        <v>847</v>
      </c>
      <c r="F404" t="s">
        <v>1091</v>
      </c>
      <c r="G404" s="5" t="s">
        <v>1092</v>
      </c>
      <c r="I404" t="s">
        <v>1098</v>
      </c>
      <c r="K404" t="s">
        <v>17</v>
      </c>
      <c r="L404" t="s">
        <v>902</v>
      </c>
      <c r="M404">
        <v>1</v>
      </c>
      <c r="N404">
        <v>59.820036000000002</v>
      </c>
      <c r="O404">
        <v>10.555294</v>
      </c>
      <c r="P404" t="s">
        <v>1102</v>
      </c>
      <c r="T404" t="s">
        <v>1101</v>
      </c>
      <c r="HG404">
        <v>2700000</v>
      </c>
      <c r="HI404">
        <v>3000000</v>
      </c>
    </row>
    <row r="405" spans="1:217" ht="47.25">
      <c r="A405" s="19" t="s">
        <v>1090</v>
      </c>
      <c r="B405" s="21">
        <v>1980</v>
      </c>
      <c r="C405" s="31" t="s">
        <v>845</v>
      </c>
      <c r="E405" s="4" t="s">
        <v>847</v>
      </c>
      <c r="F405" t="s">
        <v>1091</v>
      </c>
      <c r="G405" s="5" t="s">
        <v>1092</v>
      </c>
      <c r="I405" t="s">
        <v>852</v>
      </c>
      <c r="K405" t="s">
        <v>17</v>
      </c>
      <c r="L405" t="s">
        <v>902</v>
      </c>
      <c r="M405">
        <v>1</v>
      </c>
      <c r="N405">
        <v>59.820036000000002</v>
      </c>
      <c r="O405">
        <v>10.555294</v>
      </c>
      <c r="P405" t="s">
        <v>1102</v>
      </c>
      <c r="T405" t="s">
        <v>1101</v>
      </c>
      <c r="HG405">
        <v>8217000</v>
      </c>
      <c r="HI405">
        <v>9900000</v>
      </c>
    </row>
    <row r="406" spans="1:217" ht="47.25">
      <c r="A406" s="19" t="s">
        <v>1090</v>
      </c>
      <c r="B406" s="21">
        <v>1980</v>
      </c>
      <c r="C406" s="31" t="s">
        <v>845</v>
      </c>
      <c r="E406" s="4" t="s">
        <v>847</v>
      </c>
      <c r="F406" t="s">
        <v>1091</v>
      </c>
      <c r="G406" s="5" t="s">
        <v>1092</v>
      </c>
      <c r="I406" t="s">
        <v>1099</v>
      </c>
      <c r="K406" t="s">
        <v>17</v>
      </c>
      <c r="L406" t="s">
        <v>902</v>
      </c>
      <c r="M406">
        <v>1</v>
      </c>
      <c r="N406">
        <v>59.820036000000002</v>
      </c>
      <c r="O406">
        <v>10.555294</v>
      </c>
      <c r="P406" t="s">
        <v>1102</v>
      </c>
      <c r="T406" t="s">
        <v>1101</v>
      </c>
      <c r="HG406">
        <v>984000</v>
      </c>
      <c r="HI406">
        <v>1200000</v>
      </c>
    </row>
    <row r="407" spans="1:217" ht="47.25">
      <c r="A407" s="19" t="s">
        <v>1090</v>
      </c>
      <c r="B407" s="21">
        <v>1980</v>
      </c>
      <c r="C407" s="31" t="s">
        <v>845</v>
      </c>
      <c r="E407" s="4" t="s">
        <v>847</v>
      </c>
      <c r="F407" t="s">
        <v>1091</v>
      </c>
      <c r="G407" s="5" t="s">
        <v>1092</v>
      </c>
      <c r="I407" t="s">
        <v>855</v>
      </c>
      <c r="K407" t="s">
        <v>17</v>
      </c>
      <c r="L407" t="s">
        <v>902</v>
      </c>
      <c r="M407">
        <v>1</v>
      </c>
      <c r="N407">
        <v>59.820036000000002</v>
      </c>
      <c r="O407">
        <v>10.555294</v>
      </c>
      <c r="P407" t="s">
        <v>1102</v>
      </c>
      <c r="T407" t="s">
        <v>1101</v>
      </c>
      <c r="HG407">
        <v>31878000</v>
      </c>
      <c r="HI407">
        <v>32200000</v>
      </c>
    </row>
    <row r="408" spans="1:217" ht="47.25">
      <c r="A408" s="19" t="s">
        <v>1090</v>
      </c>
      <c r="B408" s="21">
        <v>1980</v>
      </c>
      <c r="C408" s="31" t="s">
        <v>845</v>
      </c>
      <c r="E408" s="4" t="s">
        <v>847</v>
      </c>
      <c r="F408" t="s">
        <v>1091</v>
      </c>
      <c r="G408" s="5" t="s">
        <v>1092</v>
      </c>
      <c r="I408" t="s">
        <v>1100</v>
      </c>
      <c r="K408" t="s">
        <v>17</v>
      </c>
      <c r="L408" t="s">
        <v>902</v>
      </c>
      <c r="M408">
        <v>1</v>
      </c>
      <c r="N408">
        <v>59.820036000000002</v>
      </c>
      <c r="O408">
        <v>10.555294</v>
      </c>
      <c r="P408" t="s">
        <v>1102</v>
      </c>
      <c r="T408" t="s">
        <v>1101</v>
      </c>
      <c r="HG408">
        <v>49104000</v>
      </c>
      <c r="HI408">
        <v>49600000</v>
      </c>
    </row>
    <row r="409" spans="1:217" ht="31.5">
      <c r="A409" t="s">
        <v>1103</v>
      </c>
      <c r="B409">
        <v>1987</v>
      </c>
      <c r="C409" s="32" t="s">
        <v>1104</v>
      </c>
      <c r="I409" t="s">
        <v>1105</v>
      </c>
      <c r="K409" t="s">
        <v>17</v>
      </c>
      <c r="M409" t="s">
        <v>1050</v>
      </c>
      <c r="P409">
        <v>0</v>
      </c>
      <c r="R409" t="s">
        <v>1141</v>
      </c>
      <c r="U409">
        <v>0.35</v>
      </c>
    </row>
    <row r="410" spans="1:217" ht="31.5">
      <c r="A410" s="7" t="s">
        <v>1103</v>
      </c>
      <c r="B410" s="7">
        <v>1987</v>
      </c>
      <c r="C410" s="33" t="s">
        <v>1104</v>
      </c>
      <c r="D410" s="7"/>
      <c r="E410" s="7"/>
      <c r="I410" t="s">
        <v>1105</v>
      </c>
      <c r="K410" t="s">
        <v>17</v>
      </c>
      <c r="M410" t="s">
        <v>1050</v>
      </c>
      <c r="P410">
        <v>2</v>
      </c>
      <c r="R410" t="s">
        <v>1141</v>
      </c>
      <c r="U410">
        <v>37</v>
      </c>
    </row>
    <row r="411" spans="1:217" ht="31.5">
      <c r="A411" t="s">
        <v>1103</v>
      </c>
      <c r="B411">
        <v>1987</v>
      </c>
      <c r="C411" s="32" t="s">
        <v>1104</v>
      </c>
      <c r="I411" t="s">
        <v>1105</v>
      </c>
      <c r="K411" t="s">
        <v>17</v>
      </c>
      <c r="M411" t="s">
        <v>1050</v>
      </c>
      <c r="P411">
        <v>4</v>
      </c>
      <c r="R411" t="s">
        <v>1141</v>
      </c>
      <c r="U411">
        <v>0.37</v>
      </c>
    </row>
    <row r="412" spans="1:217" ht="31.5">
      <c r="A412" s="7" t="s">
        <v>1103</v>
      </c>
      <c r="B412" s="7">
        <v>1987</v>
      </c>
      <c r="C412" s="33" t="s">
        <v>1104</v>
      </c>
      <c r="D412" s="7"/>
      <c r="E412" s="7"/>
      <c r="I412" t="s">
        <v>1105</v>
      </c>
      <c r="K412" t="s">
        <v>17</v>
      </c>
      <c r="M412" t="s">
        <v>1050</v>
      </c>
      <c r="P412">
        <v>8</v>
      </c>
      <c r="R412" t="s">
        <v>1141</v>
      </c>
      <c r="U412">
        <v>0.33</v>
      </c>
    </row>
    <row r="413" spans="1:217" ht="31.5">
      <c r="A413" t="s">
        <v>1103</v>
      </c>
      <c r="B413">
        <v>1987</v>
      </c>
      <c r="C413" s="32" t="s">
        <v>1104</v>
      </c>
      <c r="I413" t="s">
        <v>1105</v>
      </c>
      <c r="K413" t="s">
        <v>17</v>
      </c>
      <c r="M413" t="s">
        <v>1050</v>
      </c>
      <c r="P413">
        <v>16</v>
      </c>
      <c r="R413" t="s">
        <v>1141</v>
      </c>
      <c r="U413">
        <v>0.03</v>
      </c>
    </row>
    <row r="414" spans="1:217" ht="31.5">
      <c r="A414" s="7" t="s">
        <v>1103</v>
      </c>
      <c r="B414" s="7">
        <v>1987</v>
      </c>
      <c r="C414" s="33" t="s">
        <v>1104</v>
      </c>
      <c r="D414" s="7"/>
      <c r="E414" s="7"/>
      <c r="I414" t="s">
        <v>1105</v>
      </c>
      <c r="K414" t="s">
        <v>17</v>
      </c>
      <c r="M414" t="s">
        <v>1050</v>
      </c>
      <c r="P414">
        <v>32</v>
      </c>
      <c r="R414" t="s">
        <v>1141</v>
      </c>
      <c r="U414">
        <v>0.01</v>
      </c>
    </row>
    <row r="415" spans="1:217" ht="31.5">
      <c r="A415" t="s">
        <v>1103</v>
      </c>
      <c r="B415">
        <v>1987</v>
      </c>
      <c r="C415" s="32" t="s">
        <v>1104</v>
      </c>
      <c r="I415" t="s">
        <v>1107</v>
      </c>
      <c r="K415" t="s">
        <v>17</v>
      </c>
      <c r="M415" t="s">
        <v>1050</v>
      </c>
      <c r="P415">
        <v>0</v>
      </c>
      <c r="R415" t="s">
        <v>1141</v>
      </c>
      <c r="U415">
        <v>0.56999999999999995</v>
      </c>
    </row>
    <row r="416" spans="1:217" ht="31.5">
      <c r="A416" s="7" t="s">
        <v>1103</v>
      </c>
      <c r="B416" s="7">
        <v>1987</v>
      </c>
      <c r="C416" s="33" t="s">
        <v>1104</v>
      </c>
      <c r="D416" s="7"/>
      <c r="E416" s="7"/>
      <c r="I416" t="s">
        <v>1107</v>
      </c>
      <c r="K416" t="s">
        <v>17</v>
      </c>
      <c r="M416" t="s">
        <v>1050</v>
      </c>
      <c r="P416">
        <v>2</v>
      </c>
      <c r="R416" t="s">
        <v>1141</v>
      </c>
      <c r="U416">
        <v>0.56000000000000005</v>
      </c>
    </row>
    <row r="417" spans="1:21" ht="31.5">
      <c r="A417" t="s">
        <v>1103</v>
      </c>
      <c r="B417">
        <v>1987</v>
      </c>
      <c r="C417" s="32" t="s">
        <v>1104</v>
      </c>
      <c r="I417" t="s">
        <v>1107</v>
      </c>
      <c r="K417" t="s">
        <v>17</v>
      </c>
      <c r="M417" t="s">
        <v>1050</v>
      </c>
      <c r="P417">
        <v>4</v>
      </c>
      <c r="R417" t="s">
        <v>1141</v>
      </c>
      <c r="U417">
        <v>0.52</v>
      </c>
    </row>
    <row r="418" spans="1:21" ht="31.5">
      <c r="A418" s="7" t="s">
        <v>1103</v>
      </c>
      <c r="B418" s="7">
        <v>1987</v>
      </c>
      <c r="C418" s="33" t="s">
        <v>1104</v>
      </c>
      <c r="D418" s="7"/>
      <c r="E418" s="7"/>
      <c r="I418" t="s">
        <v>1107</v>
      </c>
      <c r="K418" t="s">
        <v>17</v>
      </c>
      <c r="M418" t="s">
        <v>1050</v>
      </c>
      <c r="P418">
        <v>8</v>
      </c>
      <c r="R418" t="s">
        <v>1141</v>
      </c>
      <c r="U418">
        <v>0.78</v>
      </c>
    </row>
    <row r="419" spans="1:21" ht="31.5">
      <c r="A419" t="s">
        <v>1103</v>
      </c>
      <c r="B419">
        <v>1987</v>
      </c>
      <c r="C419" s="32" t="s">
        <v>1104</v>
      </c>
      <c r="I419" t="s">
        <v>1107</v>
      </c>
      <c r="K419" t="s">
        <v>17</v>
      </c>
      <c r="M419" t="s">
        <v>1050</v>
      </c>
      <c r="P419">
        <v>16</v>
      </c>
      <c r="R419" t="s">
        <v>1141</v>
      </c>
      <c r="U419">
        <v>0.66</v>
      </c>
    </row>
    <row r="420" spans="1:21" ht="31.5">
      <c r="A420" s="7" t="s">
        <v>1103</v>
      </c>
      <c r="B420" s="7">
        <v>1987</v>
      </c>
      <c r="C420" s="33" t="s">
        <v>1104</v>
      </c>
      <c r="D420" s="7"/>
      <c r="E420" s="7"/>
      <c r="I420" t="s">
        <v>1107</v>
      </c>
      <c r="K420" t="s">
        <v>17</v>
      </c>
      <c r="M420" t="s">
        <v>1050</v>
      </c>
      <c r="P420">
        <v>32</v>
      </c>
      <c r="R420" t="s">
        <v>1141</v>
      </c>
      <c r="U420">
        <v>0.03</v>
      </c>
    </row>
    <row r="421" spans="1:21" ht="31.5">
      <c r="A421" t="s">
        <v>1103</v>
      </c>
      <c r="B421">
        <v>1987</v>
      </c>
      <c r="C421" s="32" t="s">
        <v>1104</v>
      </c>
      <c r="I421" t="s">
        <v>1107</v>
      </c>
      <c r="K421" t="s">
        <v>17</v>
      </c>
      <c r="M421" t="s">
        <v>1050</v>
      </c>
      <c r="P421">
        <v>70</v>
      </c>
      <c r="R421" t="s">
        <v>1141</v>
      </c>
      <c r="U421">
        <v>0.01</v>
      </c>
    </row>
    <row r="422" spans="1:21" ht="31.5">
      <c r="A422" s="7" t="s">
        <v>1103</v>
      </c>
      <c r="B422" s="7">
        <v>1987</v>
      </c>
      <c r="C422" s="33" t="s">
        <v>1104</v>
      </c>
      <c r="D422" s="7"/>
      <c r="E422" s="7"/>
      <c r="I422" t="s">
        <v>1106</v>
      </c>
      <c r="K422" t="s">
        <v>17</v>
      </c>
      <c r="M422" t="s">
        <v>1050</v>
      </c>
      <c r="P422">
        <v>0</v>
      </c>
      <c r="R422" t="s">
        <v>1141</v>
      </c>
      <c r="U422">
        <v>3.32</v>
      </c>
    </row>
    <row r="423" spans="1:21" ht="31.5">
      <c r="A423" t="s">
        <v>1103</v>
      </c>
      <c r="B423">
        <v>1987</v>
      </c>
      <c r="C423" s="32" t="s">
        <v>1104</v>
      </c>
      <c r="I423" t="s">
        <v>1106</v>
      </c>
      <c r="K423" t="s">
        <v>17</v>
      </c>
      <c r="M423" t="s">
        <v>1050</v>
      </c>
      <c r="P423">
        <v>4</v>
      </c>
      <c r="R423" t="s">
        <v>1141</v>
      </c>
      <c r="U423">
        <v>1.51</v>
      </c>
    </row>
    <row r="424" spans="1:21" ht="31.5">
      <c r="A424" s="7" t="s">
        <v>1103</v>
      </c>
      <c r="B424" s="7">
        <v>1987</v>
      </c>
      <c r="C424" s="33" t="s">
        <v>1104</v>
      </c>
      <c r="D424" s="7"/>
      <c r="E424" s="7"/>
      <c r="I424" t="s">
        <v>1106</v>
      </c>
      <c r="K424" t="s">
        <v>17</v>
      </c>
      <c r="M424" t="s">
        <v>1050</v>
      </c>
      <c r="P424">
        <v>8</v>
      </c>
      <c r="R424" t="s">
        <v>1141</v>
      </c>
      <c r="U424">
        <v>0.6</v>
      </c>
    </row>
    <row r="425" spans="1:21" ht="31.5">
      <c r="A425" t="s">
        <v>1103</v>
      </c>
      <c r="B425">
        <v>1987</v>
      </c>
      <c r="C425" s="32" t="s">
        <v>1104</v>
      </c>
      <c r="I425" t="s">
        <v>1106</v>
      </c>
      <c r="K425" t="s">
        <v>17</v>
      </c>
      <c r="M425" t="s">
        <v>1050</v>
      </c>
      <c r="P425">
        <v>32</v>
      </c>
      <c r="R425" t="s">
        <v>1141</v>
      </c>
      <c r="U425">
        <v>0.05</v>
      </c>
    </row>
    <row r="426" spans="1:21" ht="31.5">
      <c r="A426" s="7" t="s">
        <v>1103</v>
      </c>
      <c r="B426" s="7">
        <v>1987</v>
      </c>
      <c r="C426" s="33" t="s">
        <v>1104</v>
      </c>
      <c r="D426" s="7"/>
      <c r="E426" s="7"/>
      <c r="I426" t="s">
        <v>1108</v>
      </c>
      <c r="K426" t="s">
        <v>17</v>
      </c>
      <c r="M426" t="s">
        <v>1050</v>
      </c>
      <c r="P426">
        <v>0</v>
      </c>
      <c r="R426" t="s">
        <v>1141</v>
      </c>
      <c r="U426">
        <v>6.2</v>
      </c>
    </row>
    <row r="427" spans="1:21" ht="31.5">
      <c r="A427" t="s">
        <v>1103</v>
      </c>
      <c r="B427">
        <v>1987</v>
      </c>
      <c r="C427" s="32" t="s">
        <v>1104</v>
      </c>
      <c r="I427" t="s">
        <v>1108</v>
      </c>
      <c r="K427" t="s">
        <v>17</v>
      </c>
      <c r="M427" t="s">
        <v>1050</v>
      </c>
      <c r="P427">
        <v>1</v>
      </c>
      <c r="R427" t="s">
        <v>1141</v>
      </c>
      <c r="U427">
        <v>7</v>
      </c>
    </row>
    <row r="428" spans="1:21" ht="31.5">
      <c r="A428" s="7" t="s">
        <v>1103</v>
      </c>
      <c r="B428" s="7">
        <v>1987</v>
      </c>
      <c r="C428" s="33" t="s">
        <v>1104</v>
      </c>
      <c r="D428" s="7"/>
      <c r="E428" s="7"/>
      <c r="I428" t="s">
        <v>1108</v>
      </c>
      <c r="K428" t="s">
        <v>17</v>
      </c>
      <c r="M428" t="s">
        <v>1050</v>
      </c>
      <c r="P428">
        <v>2</v>
      </c>
      <c r="R428" t="s">
        <v>1141</v>
      </c>
      <c r="U428">
        <v>8.1</v>
      </c>
    </row>
    <row r="429" spans="1:21" ht="31.5">
      <c r="A429" t="s">
        <v>1103</v>
      </c>
      <c r="B429">
        <v>1987</v>
      </c>
      <c r="C429" s="32" t="s">
        <v>1104</v>
      </c>
      <c r="I429" t="s">
        <v>1108</v>
      </c>
      <c r="K429" t="s">
        <v>17</v>
      </c>
      <c r="M429" t="s">
        <v>1050</v>
      </c>
      <c r="P429">
        <v>4</v>
      </c>
      <c r="R429" t="s">
        <v>1141</v>
      </c>
      <c r="U429">
        <v>9.3000000000000007</v>
      </c>
    </row>
    <row r="430" spans="1:21" ht="31.5">
      <c r="A430" s="7" t="s">
        <v>1103</v>
      </c>
      <c r="B430" s="7">
        <v>1987</v>
      </c>
      <c r="C430" s="33" t="s">
        <v>1104</v>
      </c>
      <c r="D430" s="7"/>
      <c r="E430" s="7"/>
      <c r="I430" t="s">
        <v>1108</v>
      </c>
      <c r="K430" t="s">
        <v>17</v>
      </c>
      <c r="M430" t="s">
        <v>1050</v>
      </c>
      <c r="P430">
        <v>6</v>
      </c>
      <c r="R430" t="s">
        <v>1141</v>
      </c>
      <c r="U430">
        <v>10.1</v>
      </c>
    </row>
    <row r="431" spans="1:21" ht="31.5">
      <c r="A431" t="s">
        <v>1103</v>
      </c>
      <c r="B431">
        <v>1987</v>
      </c>
      <c r="C431" s="32" t="s">
        <v>1104</v>
      </c>
      <c r="I431" t="s">
        <v>1108</v>
      </c>
      <c r="K431" t="s">
        <v>17</v>
      </c>
      <c r="M431" t="s">
        <v>1050</v>
      </c>
      <c r="P431">
        <v>8</v>
      </c>
      <c r="R431" t="s">
        <v>1141</v>
      </c>
      <c r="U431">
        <v>9.5</v>
      </c>
    </row>
    <row r="432" spans="1:21" ht="31.5">
      <c r="A432" s="7" t="s">
        <v>1103</v>
      </c>
      <c r="B432" s="7">
        <v>1987</v>
      </c>
      <c r="C432" s="33" t="s">
        <v>1104</v>
      </c>
      <c r="D432" s="7"/>
      <c r="E432" s="7"/>
      <c r="I432" t="s">
        <v>1108</v>
      </c>
      <c r="K432" t="s">
        <v>17</v>
      </c>
      <c r="M432" t="s">
        <v>1050</v>
      </c>
      <c r="P432">
        <v>12</v>
      </c>
      <c r="R432" t="s">
        <v>1141</v>
      </c>
      <c r="U432">
        <v>2</v>
      </c>
    </row>
    <row r="433" spans="1:21" ht="31.5">
      <c r="A433" t="s">
        <v>1103</v>
      </c>
      <c r="B433">
        <v>1987</v>
      </c>
      <c r="C433" s="32" t="s">
        <v>1104</v>
      </c>
      <c r="I433" t="s">
        <v>1108</v>
      </c>
      <c r="K433" t="s">
        <v>17</v>
      </c>
      <c r="M433" t="s">
        <v>1050</v>
      </c>
      <c r="P433">
        <v>16</v>
      </c>
      <c r="R433" t="s">
        <v>1141</v>
      </c>
      <c r="U433">
        <v>0.5</v>
      </c>
    </row>
    <row r="434" spans="1:21" ht="31.5">
      <c r="A434" s="7" t="s">
        <v>1103</v>
      </c>
      <c r="B434" s="7">
        <v>1987</v>
      </c>
      <c r="C434" s="33" t="s">
        <v>1104</v>
      </c>
      <c r="D434" s="7"/>
      <c r="E434" s="7"/>
      <c r="I434" t="s">
        <v>1108</v>
      </c>
      <c r="K434" t="s">
        <v>17</v>
      </c>
      <c r="M434" t="s">
        <v>1050</v>
      </c>
      <c r="P434">
        <v>32</v>
      </c>
      <c r="R434" t="s">
        <v>1141</v>
      </c>
      <c r="U434">
        <v>0.2</v>
      </c>
    </row>
    <row r="435" spans="1:21" ht="31.5">
      <c r="A435" t="s">
        <v>1103</v>
      </c>
      <c r="B435">
        <v>1987</v>
      </c>
      <c r="C435" s="32" t="s">
        <v>1104</v>
      </c>
      <c r="I435" t="s">
        <v>1109</v>
      </c>
      <c r="K435" t="s">
        <v>17</v>
      </c>
      <c r="M435" t="s">
        <v>1110</v>
      </c>
      <c r="P435">
        <v>0</v>
      </c>
      <c r="R435" t="s">
        <v>1141</v>
      </c>
      <c r="U435">
        <v>9.5</v>
      </c>
    </row>
    <row r="436" spans="1:21" ht="31.5">
      <c r="A436" s="7" t="s">
        <v>1103</v>
      </c>
      <c r="B436" s="7">
        <v>1987</v>
      </c>
      <c r="C436" s="33" t="s">
        <v>1104</v>
      </c>
      <c r="D436" s="7"/>
      <c r="E436" s="7"/>
      <c r="I436" t="s">
        <v>1109</v>
      </c>
      <c r="K436" t="s">
        <v>17</v>
      </c>
      <c r="M436" t="s">
        <v>1110</v>
      </c>
      <c r="P436">
        <v>2</v>
      </c>
      <c r="R436" t="s">
        <v>1141</v>
      </c>
      <c r="U436">
        <v>9.5</v>
      </c>
    </row>
    <row r="437" spans="1:21" ht="31.5">
      <c r="A437" t="s">
        <v>1103</v>
      </c>
      <c r="B437">
        <v>1987</v>
      </c>
      <c r="C437" s="32" t="s">
        <v>1104</v>
      </c>
      <c r="I437" t="s">
        <v>1109</v>
      </c>
      <c r="K437" t="s">
        <v>17</v>
      </c>
      <c r="M437" t="s">
        <v>1110</v>
      </c>
      <c r="P437">
        <v>4</v>
      </c>
      <c r="R437" t="s">
        <v>1141</v>
      </c>
      <c r="U437">
        <v>17.600000000000001</v>
      </c>
    </row>
    <row r="438" spans="1:21" ht="31.5">
      <c r="A438" s="7" t="s">
        <v>1103</v>
      </c>
      <c r="B438" s="7">
        <v>1987</v>
      </c>
      <c r="C438" s="33" t="s">
        <v>1104</v>
      </c>
      <c r="D438" s="7"/>
      <c r="E438" s="7"/>
      <c r="I438" t="s">
        <v>1109</v>
      </c>
      <c r="K438" t="s">
        <v>17</v>
      </c>
      <c r="M438" t="s">
        <v>1110</v>
      </c>
      <c r="P438">
        <v>8</v>
      </c>
      <c r="R438" t="s">
        <v>1141</v>
      </c>
      <c r="U438">
        <v>15.3</v>
      </c>
    </row>
    <row r="439" spans="1:21" ht="31.5">
      <c r="A439" t="s">
        <v>1103</v>
      </c>
      <c r="B439">
        <v>1987</v>
      </c>
      <c r="C439" s="32" t="s">
        <v>1104</v>
      </c>
      <c r="I439" t="s">
        <v>1109</v>
      </c>
      <c r="K439" t="s">
        <v>17</v>
      </c>
      <c r="M439" t="s">
        <v>1110</v>
      </c>
      <c r="P439">
        <v>12</v>
      </c>
      <c r="R439" t="s">
        <v>1141</v>
      </c>
      <c r="U439">
        <v>3.4</v>
      </c>
    </row>
    <row r="440" spans="1:21" ht="31.5">
      <c r="A440" s="7" t="s">
        <v>1103</v>
      </c>
      <c r="B440" s="7">
        <v>1987</v>
      </c>
      <c r="C440" s="33" t="s">
        <v>1104</v>
      </c>
      <c r="D440" s="7"/>
      <c r="E440" s="7"/>
      <c r="I440" t="s">
        <v>1109</v>
      </c>
      <c r="K440" t="s">
        <v>17</v>
      </c>
      <c r="M440" t="s">
        <v>1110</v>
      </c>
      <c r="P440">
        <v>16</v>
      </c>
      <c r="R440" t="s">
        <v>1141</v>
      </c>
      <c r="U440">
        <v>3.5</v>
      </c>
    </row>
    <row r="441" spans="1:21" ht="31.5">
      <c r="A441" t="s">
        <v>1103</v>
      </c>
      <c r="B441">
        <v>1987</v>
      </c>
      <c r="C441" s="32" t="s">
        <v>1104</v>
      </c>
      <c r="I441" t="s">
        <v>1109</v>
      </c>
      <c r="K441" t="s">
        <v>17</v>
      </c>
      <c r="M441" t="s">
        <v>1111</v>
      </c>
      <c r="P441">
        <v>0</v>
      </c>
      <c r="R441" t="s">
        <v>1141</v>
      </c>
      <c r="U441">
        <v>7.6</v>
      </c>
    </row>
    <row r="442" spans="1:21" ht="31.5">
      <c r="A442" s="7" t="s">
        <v>1103</v>
      </c>
      <c r="B442" s="7">
        <v>1987</v>
      </c>
      <c r="C442" s="33" t="s">
        <v>1104</v>
      </c>
      <c r="D442" s="7"/>
      <c r="E442" s="7"/>
      <c r="I442" t="s">
        <v>1109</v>
      </c>
      <c r="K442" t="s">
        <v>17</v>
      </c>
      <c r="M442" t="s">
        <v>1111</v>
      </c>
      <c r="P442">
        <v>2</v>
      </c>
      <c r="R442" t="s">
        <v>1141</v>
      </c>
      <c r="U442">
        <v>16.3</v>
      </c>
    </row>
    <row r="443" spans="1:21" ht="31.5">
      <c r="A443" t="s">
        <v>1103</v>
      </c>
      <c r="B443">
        <v>1987</v>
      </c>
      <c r="C443" s="32" t="s">
        <v>1104</v>
      </c>
      <c r="I443" t="s">
        <v>1109</v>
      </c>
      <c r="K443" t="s">
        <v>17</v>
      </c>
      <c r="M443" t="s">
        <v>1111</v>
      </c>
      <c r="P443">
        <v>4</v>
      </c>
      <c r="R443" t="s">
        <v>1141</v>
      </c>
      <c r="U443">
        <v>18.7</v>
      </c>
    </row>
    <row r="444" spans="1:21" ht="31.5">
      <c r="A444" s="7" t="s">
        <v>1103</v>
      </c>
      <c r="B444" s="7">
        <v>1987</v>
      </c>
      <c r="C444" s="33" t="s">
        <v>1104</v>
      </c>
      <c r="D444" s="7"/>
      <c r="E444" s="7"/>
      <c r="I444" t="s">
        <v>1109</v>
      </c>
      <c r="K444" t="s">
        <v>17</v>
      </c>
      <c r="M444" t="s">
        <v>1111</v>
      </c>
      <c r="P444">
        <v>8</v>
      </c>
      <c r="R444" t="s">
        <v>1141</v>
      </c>
      <c r="U444">
        <v>13.6</v>
      </c>
    </row>
    <row r="445" spans="1:21" ht="31.5">
      <c r="A445" t="s">
        <v>1103</v>
      </c>
      <c r="B445">
        <v>1987</v>
      </c>
      <c r="C445" s="32" t="s">
        <v>1104</v>
      </c>
      <c r="I445" t="s">
        <v>1109</v>
      </c>
      <c r="K445" t="s">
        <v>17</v>
      </c>
      <c r="M445" t="s">
        <v>1111</v>
      </c>
      <c r="P445">
        <v>12</v>
      </c>
      <c r="R445" t="s">
        <v>1141</v>
      </c>
      <c r="U445">
        <v>4.5</v>
      </c>
    </row>
    <row r="446" spans="1:21" ht="31.5">
      <c r="A446" s="7" t="s">
        <v>1103</v>
      </c>
      <c r="B446" s="7">
        <v>1987</v>
      </c>
      <c r="C446" s="33" t="s">
        <v>1104</v>
      </c>
      <c r="D446" s="7"/>
      <c r="E446" s="7"/>
      <c r="I446" t="s">
        <v>1109</v>
      </c>
      <c r="K446" t="s">
        <v>17</v>
      </c>
      <c r="M446" t="s">
        <v>1111</v>
      </c>
      <c r="P446">
        <v>16</v>
      </c>
      <c r="R446" t="s">
        <v>1141</v>
      </c>
      <c r="U446">
        <v>3.3</v>
      </c>
    </row>
    <row r="447" spans="1:21" ht="31.5">
      <c r="A447" t="s">
        <v>1103</v>
      </c>
      <c r="B447">
        <v>1987</v>
      </c>
      <c r="C447" s="32" t="s">
        <v>1104</v>
      </c>
      <c r="I447" t="s">
        <v>1112</v>
      </c>
      <c r="K447" t="s">
        <v>17</v>
      </c>
      <c r="M447" t="s">
        <v>1050</v>
      </c>
      <c r="P447">
        <v>0</v>
      </c>
      <c r="R447" t="s">
        <v>1141</v>
      </c>
      <c r="U447">
        <v>13.5</v>
      </c>
    </row>
    <row r="448" spans="1:21" ht="31.5">
      <c r="A448" s="7" t="s">
        <v>1103</v>
      </c>
      <c r="B448" s="7">
        <v>1987</v>
      </c>
      <c r="C448" s="33" t="s">
        <v>1104</v>
      </c>
      <c r="D448" s="7"/>
      <c r="E448" s="7"/>
      <c r="I448" t="s">
        <v>1112</v>
      </c>
      <c r="K448" t="s">
        <v>17</v>
      </c>
      <c r="M448" t="s">
        <v>1050</v>
      </c>
      <c r="P448">
        <v>2</v>
      </c>
      <c r="R448" t="s">
        <v>1141</v>
      </c>
      <c r="U448">
        <v>12.7</v>
      </c>
    </row>
    <row r="449" spans="1:21" ht="31.5">
      <c r="A449" t="s">
        <v>1103</v>
      </c>
      <c r="B449">
        <v>1987</v>
      </c>
      <c r="C449" s="32" t="s">
        <v>1104</v>
      </c>
      <c r="I449" t="s">
        <v>1112</v>
      </c>
      <c r="K449" t="s">
        <v>17</v>
      </c>
      <c r="M449" t="s">
        <v>1050</v>
      </c>
      <c r="P449">
        <v>4</v>
      </c>
      <c r="R449" t="s">
        <v>1141</v>
      </c>
      <c r="U449">
        <v>19</v>
      </c>
    </row>
    <row r="450" spans="1:21" ht="31.5">
      <c r="A450" s="7" t="s">
        <v>1103</v>
      </c>
      <c r="B450" s="7">
        <v>1987</v>
      </c>
      <c r="C450" s="33" t="s">
        <v>1104</v>
      </c>
      <c r="D450" s="7"/>
      <c r="E450" s="7"/>
      <c r="I450" t="s">
        <v>1112</v>
      </c>
      <c r="K450" t="s">
        <v>17</v>
      </c>
      <c r="M450" t="s">
        <v>1050</v>
      </c>
      <c r="P450">
        <v>8</v>
      </c>
      <c r="R450" t="s">
        <v>1141</v>
      </c>
      <c r="U450">
        <v>22.5</v>
      </c>
    </row>
    <row r="451" spans="1:21" ht="31.5">
      <c r="A451" t="s">
        <v>1103</v>
      </c>
      <c r="B451">
        <v>1987</v>
      </c>
      <c r="C451" s="32" t="s">
        <v>1104</v>
      </c>
      <c r="I451" t="s">
        <v>1112</v>
      </c>
      <c r="K451" t="s">
        <v>17</v>
      </c>
      <c r="M451" t="s">
        <v>1050</v>
      </c>
      <c r="P451">
        <v>12</v>
      </c>
      <c r="R451" t="s">
        <v>1141</v>
      </c>
      <c r="U451">
        <v>27.1</v>
      </c>
    </row>
    <row r="452" spans="1:21" ht="31.5">
      <c r="A452" s="7" t="s">
        <v>1103</v>
      </c>
      <c r="B452" s="7">
        <v>1987</v>
      </c>
      <c r="C452" s="33" t="s">
        <v>1104</v>
      </c>
      <c r="D452" s="7"/>
      <c r="E452" s="7"/>
      <c r="I452" t="s">
        <v>1112</v>
      </c>
      <c r="K452" t="s">
        <v>17</v>
      </c>
      <c r="M452" t="s">
        <v>1050</v>
      </c>
      <c r="P452">
        <v>16</v>
      </c>
      <c r="R452" t="s">
        <v>1141</v>
      </c>
      <c r="U452">
        <v>21.8</v>
      </c>
    </row>
    <row r="453" spans="1:21" ht="31.5">
      <c r="A453" t="s">
        <v>1103</v>
      </c>
      <c r="B453">
        <v>1987</v>
      </c>
      <c r="C453" s="32" t="s">
        <v>1104</v>
      </c>
      <c r="I453" t="s">
        <v>1112</v>
      </c>
      <c r="K453" t="s">
        <v>17</v>
      </c>
      <c r="M453" t="s">
        <v>1050</v>
      </c>
      <c r="P453">
        <v>32</v>
      </c>
      <c r="R453" t="s">
        <v>1141</v>
      </c>
      <c r="U453">
        <v>0.3</v>
      </c>
    </row>
    <row r="454" spans="1:21" ht="31.5">
      <c r="A454" s="7" t="s">
        <v>1103</v>
      </c>
      <c r="B454" s="7">
        <v>1987</v>
      </c>
      <c r="C454" s="33" t="s">
        <v>1104</v>
      </c>
      <c r="D454" s="7"/>
      <c r="E454" s="7"/>
      <c r="I454" t="s">
        <v>1112</v>
      </c>
      <c r="K454" t="s">
        <v>17</v>
      </c>
      <c r="M454" t="s">
        <v>1111</v>
      </c>
      <c r="P454">
        <v>0</v>
      </c>
      <c r="R454" t="s">
        <v>1141</v>
      </c>
      <c r="U454">
        <v>11.3</v>
      </c>
    </row>
    <row r="455" spans="1:21" ht="31.5">
      <c r="A455" t="s">
        <v>1103</v>
      </c>
      <c r="B455">
        <v>1987</v>
      </c>
      <c r="C455" s="32" t="s">
        <v>1104</v>
      </c>
      <c r="I455" t="s">
        <v>1112</v>
      </c>
      <c r="K455" t="s">
        <v>17</v>
      </c>
      <c r="M455" t="s">
        <v>1111</v>
      </c>
      <c r="P455">
        <v>2</v>
      </c>
      <c r="R455" t="s">
        <v>1141</v>
      </c>
      <c r="U455">
        <v>11.7</v>
      </c>
    </row>
    <row r="456" spans="1:21" ht="31.5">
      <c r="A456" s="7" t="s">
        <v>1103</v>
      </c>
      <c r="B456" s="7">
        <v>1987</v>
      </c>
      <c r="C456" s="33" t="s">
        <v>1104</v>
      </c>
      <c r="D456" s="7"/>
      <c r="E456" s="7"/>
      <c r="I456" t="s">
        <v>1112</v>
      </c>
      <c r="K456" t="s">
        <v>17</v>
      </c>
      <c r="M456" t="s">
        <v>1111</v>
      </c>
      <c r="P456">
        <v>4</v>
      </c>
      <c r="R456" t="s">
        <v>1141</v>
      </c>
      <c r="U456">
        <v>13.8</v>
      </c>
    </row>
    <row r="457" spans="1:21" ht="31.5">
      <c r="A457" t="s">
        <v>1103</v>
      </c>
      <c r="B457">
        <v>1987</v>
      </c>
      <c r="C457" s="32" t="s">
        <v>1104</v>
      </c>
      <c r="I457" t="s">
        <v>1112</v>
      </c>
      <c r="K457" t="s">
        <v>17</v>
      </c>
      <c r="M457" t="s">
        <v>1111</v>
      </c>
      <c r="P457">
        <v>8</v>
      </c>
      <c r="R457" t="s">
        <v>1141</v>
      </c>
      <c r="U457">
        <v>30</v>
      </c>
    </row>
    <row r="458" spans="1:21" ht="31.5">
      <c r="A458" s="7" t="s">
        <v>1103</v>
      </c>
      <c r="B458" s="7">
        <v>1987</v>
      </c>
      <c r="C458" s="33" t="s">
        <v>1104</v>
      </c>
      <c r="D458" s="7"/>
      <c r="E458" s="7"/>
      <c r="I458" t="s">
        <v>1112</v>
      </c>
      <c r="K458" t="s">
        <v>17</v>
      </c>
      <c r="M458" t="s">
        <v>1111</v>
      </c>
      <c r="P458">
        <v>12</v>
      </c>
      <c r="R458" t="s">
        <v>1141</v>
      </c>
      <c r="U458">
        <v>32.6</v>
      </c>
    </row>
    <row r="459" spans="1:21" ht="31.5">
      <c r="A459" t="s">
        <v>1103</v>
      </c>
      <c r="B459">
        <v>1987</v>
      </c>
      <c r="C459" s="32" t="s">
        <v>1104</v>
      </c>
      <c r="I459" t="s">
        <v>1112</v>
      </c>
      <c r="K459" t="s">
        <v>17</v>
      </c>
      <c r="M459" t="s">
        <v>1111</v>
      </c>
      <c r="P459">
        <v>16</v>
      </c>
      <c r="R459" t="s">
        <v>1141</v>
      </c>
      <c r="U459">
        <v>21.8</v>
      </c>
    </row>
    <row r="460" spans="1:21" ht="31.5">
      <c r="A460" s="7" t="s">
        <v>1103</v>
      </c>
      <c r="B460" s="7">
        <v>1987</v>
      </c>
      <c r="C460" s="33" t="s">
        <v>1104</v>
      </c>
      <c r="D460" s="7"/>
      <c r="E460" s="7"/>
      <c r="I460" t="s">
        <v>1112</v>
      </c>
      <c r="K460" t="s">
        <v>17</v>
      </c>
      <c r="M460" t="s">
        <v>1111</v>
      </c>
      <c r="P460">
        <v>24</v>
      </c>
      <c r="R460" t="s">
        <v>1141</v>
      </c>
      <c r="U460">
        <v>22.4</v>
      </c>
    </row>
    <row r="461" spans="1:21" ht="31.5">
      <c r="A461" t="s">
        <v>1103</v>
      </c>
      <c r="B461">
        <v>1987</v>
      </c>
      <c r="C461" s="32" t="s">
        <v>1104</v>
      </c>
      <c r="I461" t="s">
        <v>1112</v>
      </c>
      <c r="K461" t="s">
        <v>17</v>
      </c>
      <c r="M461" t="s">
        <v>1111</v>
      </c>
      <c r="P461">
        <v>32</v>
      </c>
      <c r="R461" t="s">
        <v>1141</v>
      </c>
      <c r="U461">
        <v>0.5</v>
      </c>
    </row>
    <row r="462" spans="1:21" ht="31.5">
      <c r="A462" s="7" t="s">
        <v>1103</v>
      </c>
      <c r="B462" s="7">
        <v>1987</v>
      </c>
      <c r="C462" s="33" t="s">
        <v>1104</v>
      </c>
      <c r="D462" s="7"/>
      <c r="E462" s="7"/>
      <c r="I462" t="s">
        <v>1113</v>
      </c>
      <c r="K462" t="s">
        <v>17</v>
      </c>
      <c r="M462" t="s">
        <v>1050</v>
      </c>
      <c r="P462">
        <v>0</v>
      </c>
      <c r="R462" t="s">
        <v>1141</v>
      </c>
      <c r="U462">
        <v>8.4</v>
      </c>
    </row>
    <row r="463" spans="1:21" ht="31.5">
      <c r="A463" t="s">
        <v>1103</v>
      </c>
      <c r="B463">
        <v>1987</v>
      </c>
      <c r="C463" s="32" t="s">
        <v>1104</v>
      </c>
      <c r="I463" t="s">
        <v>1113</v>
      </c>
      <c r="K463" t="s">
        <v>17</v>
      </c>
      <c r="M463" t="s">
        <v>1050</v>
      </c>
      <c r="P463">
        <v>2</v>
      </c>
      <c r="R463" t="s">
        <v>1141</v>
      </c>
      <c r="U463">
        <v>13.6</v>
      </c>
    </row>
    <row r="464" spans="1:21" ht="31.5">
      <c r="A464" s="7" t="s">
        <v>1103</v>
      </c>
      <c r="B464" s="7">
        <v>1987</v>
      </c>
      <c r="C464" s="33" t="s">
        <v>1104</v>
      </c>
      <c r="D464" s="7"/>
      <c r="E464" s="7"/>
      <c r="I464" t="s">
        <v>1113</v>
      </c>
      <c r="K464" t="s">
        <v>17</v>
      </c>
      <c r="M464" t="s">
        <v>1050</v>
      </c>
      <c r="P464">
        <v>4</v>
      </c>
      <c r="R464" t="s">
        <v>1141</v>
      </c>
      <c r="U464">
        <v>31.4</v>
      </c>
    </row>
    <row r="465" spans="1:21" ht="31.5">
      <c r="A465" t="s">
        <v>1103</v>
      </c>
      <c r="B465">
        <v>1987</v>
      </c>
      <c r="C465" s="32" t="s">
        <v>1104</v>
      </c>
      <c r="I465" t="s">
        <v>1113</v>
      </c>
      <c r="K465" t="s">
        <v>17</v>
      </c>
      <c r="M465" t="s">
        <v>1050</v>
      </c>
      <c r="P465">
        <v>6</v>
      </c>
      <c r="R465" t="s">
        <v>1141</v>
      </c>
      <c r="U465">
        <v>16.3</v>
      </c>
    </row>
    <row r="466" spans="1:21" ht="31.5">
      <c r="A466" s="7" t="s">
        <v>1103</v>
      </c>
      <c r="B466" s="7">
        <v>1987</v>
      </c>
      <c r="C466" s="33" t="s">
        <v>1104</v>
      </c>
      <c r="D466" s="7"/>
      <c r="E466" s="7"/>
      <c r="I466" t="s">
        <v>1113</v>
      </c>
      <c r="K466" t="s">
        <v>17</v>
      </c>
      <c r="M466" t="s">
        <v>1050</v>
      </c>
      <c r="P466">
        <v>8</v>
      </c>
      <c r="R466" t="s">
        <v>1141</v>
      </c>
      <c r="U466">
        <v>12.7</v>
      </c>
    </row>
    <row r="467" spans="1:21" ht="31.5">
      <c r="A467" t="s">
        <v>1103</v>
      </c>
      <c r="B467">
        <v>1987</v>
      </c>
      <c r="C467" s="32" t="s">
        <v>1104</v>
      </c>
      <c r="I467" t="s">
        <v>1113</v>
      </c>
      <c r="K467" t="s">
        <v>17</v>
      </c>
      <c r="M467" t="s">
        <v>1050</v>
      </c>
      <c r="P467">
        <v>16</v>
      </c>
      <c r="R467" t="s">
        <v>1141</v>
      </c>
      <c r="U467">
        <v>0.7</v>
      </c>
    </row>
    <row r="468" spans="1:21" ht="31.5">
      <c r="A468" s="7" t="s">
        <v>1103</v>
      </c>
      <c r="B468" s="7">
        <v>1987</v>
      </c>
      <c r="C468" s="33" t="s">
        <v>1104</v>
      </c>
      <c r="D468" s="7"/>
      <c r="E468" s="7"/>
      <c r="I468" t="s">
        <v>1113</v>
      </c>
      <c r="K468" t="s">
        <v>17</v>
      </c>
      <c r="M468" t="s">
        <v>1110</v>
      </c>
      <c r="P468">
        <v>0</v>
      </c>
      <c r="R468" t="s">
        <v>1141</v>
      </c>
      <c r="U468">
        <v>11.6</v>
      </c>
    </row>
    <row r="469" spans="1:21" ht="31.5">
      <c r="A469" t="s">
        <v>1103</v>
      </c>
      <c r="B469">
        <v>1987</v>
      </c>
      <c r="C469" s="32" t="s">
        <v>1104</v>
      </c>
      <c r="I469" t="s">
        <v>1113</v>
      </c>
      <c r="K469" t="s">
        <v>17</v>
      </c>
      <c r="M469" t="s">
        <v>1110</v>
      </c>
      <c r="P469">
        <v>2</v>
      </c>
      <c r="R469" t="s">
        <v>1141</v>
      </c>
      <c r="U469">
        <v>20.5</v>
      </c>
    </row>
    <row r="470" spans="1:21" ht="31.5">
      <c r="A470" s="7" t="s">
        <v>1103</v>
      </c>
      <c r="B470" s="7">
        <v>1987</v>
      </c>
      <c r="C470" s="33" t="s">
        <v>1104</v>
      </c>
      <c r="D470" s="7"/>
      <c r="E470" s="7"/>
      <c r="I470" t="s">
        <v>1113</v>
      </c>
      <c r="K470" t="s">
        <v>17</v>
      </c>
      <c r="M470" t="s">
        <v>1110</v>
      </c>
      <c r="P470">
        <v>4</v>
      </c>
      <c r="R470" t="s">
        <v>1141</v>
      </c>
      <c r="U470">
        <v>27.5</v>
      </c>
    </row>
    <row r="471" spans="1:21" ht="31.5">
      <c r="A471" t="s">
        <v>1103</v>
      </c>
      <c r="B471">
        <v>1987</v>
      </c>
      <c r="C471" s="32" t="s">
        <v>1104</v>
      </c>
      <c r="I471" t="s">
        <v>1113</v>
      </c>
      <c r="K471" t="s">
        <v>17</v>
      </c>
      <c r="M471" t="s">
        <v>1110</v>
      </c>
      <c r="P471">
        <v>6</v>
      </c>
      <c r="R471" t="s">
        <v>1141</v>
      </c>
      <c r="U471">
        <v>22.7</v>
      </c>
    </row>
    <row r="472" spans="1:21" ht="31.5">
      <c r="A472" s="7" t="s">
        <v>1103</v>
      </c>
      <c r="B472" s="7">
        <v>1987</v>
      </c>
      <c r="C472" s="33" t="s">
        <v>1104</v>
      </c>
      <c r="D472" s="7"/>
      <c r="E472" s="7"/>
      <c r="I472" t="s">
        <v>1113</v>
      </c>
      <c r="K472" t="s">
        <v>17</v>
      </c>
      <c r="M472" t="s">
        <v>1110</v>
      </c>
      <c r="P472">
        <v>8</v>
      </c>
      <c r="R472" t="s">
        <v>1141</v>
      </c>
      <c r="U472">
        <v>6.2</v>
      </c>
    </row>
    <row r="473" spans="1:21" ht="31.5">
      <c r="A473" t="s">
        <v>1103</v>
      </c>
      <c r="B473">
        <v>1987</v>
      </c>
      <c r="C473" s="32" t="s">
        <v>1104</v>
      </c>
      <c r="I473" t="s">
        <v>1113</v>
      </c>
      <c r="K473" t="s">
        <v>17</v>
      </c>
      <c r="M473" t="s">
        <v>1110</v>
      </c>
      <c r="P473">
        <v>16</v>
      </c>
      <c r="R473" t="s">
        <v>1141</v>
      </c>
      <c r="U473">
        <v>0.5</v>
      </c>
    </row>
    <row r="474" spans="1:21" ht="31.5">
      <c r="A474" s="7" t="s">
        <v>1103</v>
      </c>
      <c r="B474" s="7">
        <v>1987</v>
      </c>
      <c r="C474" s="33" t="s">
        <v>1104</v>
      </c>
      <c r="D474" s="7"/>
      <c r="E474" s="7"/>
      <c r="I474" t="s">
        <v>1113</v>
      </c>
      <c r="K474" t="s">
        <v>17</v>
      </c>
      <c r="M474" t="s">
        <v>1111</v>
      </c>
      <c r="P474">
        <v>0</v>
      </c>
      <c r="R474" t="s">
        <v>1141</v>
      </c>
      <c r="U474">
        <v>2.2999999999999998</v>
      </c>
    </row>
    <row r="475" spans="1:21" ht="31.5">
      <c r="A475" t="s">
        <v>1103</v>
      </c>
      <c r="B475">
        <v>1987</v>
      </c>
      <c r="C475" s="32" t="s">
        <v>1104</v>
      </c>
      <c r="I475" t="s">
        <v>1113</v>
      </c>
      <c r="K475" t="s">
        <v>17</v>
      </c>
      <c r="M475" t="s">
        <v>1111</v>
      </c>
      <c r="P475">
        <v>2</v>
      </c>
      <c r="R475" t="s">
        <v>1141</v>
      </c>
      <c r="U475">
        <v>1.8</v>
      </c>
    </row>
    <row r="476" spans="1:21" ht="31.5">
      <c r="A476" s="7" t="s">
        <v>1103</v>
      </c>
      <c r="B476" s="7">
        <v>1987</v>
      </c>
      <c r="C476" s="33" t="s">
        <v>1104</v>
      </c>
      <c r="D476" s="7"/>
      <c r="E476" s="7"/>
      <c r="I476" t="s">
        <v>1113</v>
      </c>
      <c r="K476" t="s">
        <v>17</v>
      </c>
      <c r="M476" t="s">
        <v>1111</v>
      </c>
      <c r="P476">
        <v>4</v>
      </c>
      <c r="R476" t="s">
        <v>1141</v>
      </c>
      <c r="U476">
        <v>12.3</v>
      </c>
    </row>
    <row r="477" spans="1:21" ht="31.5">
      <c r="A477" t="s">
        <v>1103</v>
      </c>
      <c r="B477">
        <v>1987</v>
      </c>
      <c r="C477" s="32" t="s">
        <v>1104</v>
      </c>
      <c r="I477" t="s">
        <v>1113</v>
      </c>
      <c r="K477" t="s">
        <v>17</v>
      </c>
      <c r="M477" t="s">
        <v>1111</v>
      </c>
      <c r="P477">
        <v>6</v>
      </c>
      <c r="R477" t="s">
        <v>1141</v>
      </c>
      <c r="U477">
        <v>21</v>
      </c>
    </row>
    <row r="478" spans="1:21" ht="31.5">
      <c r="A478" s="7" t="s">
        <v>1103</v>
      </c>
      <c r="B478" s="7">
        <v>1987</v>
      </c>
      <c r="C478" s="33" t="s">
        <v>1104</v>
      </c>
      <c r="D478" s="7"/>
      <c r="E478" s="7"/>
      <c r="I478" t="s">
        <v>1113</v>
      </c>
      <c r="K478" t="s">
        <v>17</v>
      </c>
      <c r="M478" t="s">
        <v>1111</v>
      </c>
      <c r="P478">
        <v>8</v>
      </c>
      <c r="R478" t="s">
        <v>1141</v>
      </c>
      <c r="U478">
        <v>12</v>
      </c>
    </row>
    <row r="479" spans="1:21" ht="31.5">
      <c r="A479" t="s">
        <v>1103</v>
      </c>
      <c r="B479">
        <v>1987</v>
      </c>
      <c r="C479" s="32" t="s">
        <v>1104</v>
      </c>
      <c r="I479" t="s">
        <v>1113</v>
      </c>
      <c r="K479" t="s">
        <v>17</v>
      </c>
      <c r="M479" t="s">
        <v>1111</v>
      </c>
      <c r="P479">
        <v>16</v>
      </c>
      <c r="R479" t="s">
        <v>1141</v>
      </c>
      <c r="U479">
        <v>0.6</v>
      </c>
    </row>
    <row r="480" spans="1:21" ht="31.5">
      <c r="A480" s="7" t="s">
        <v>1103</v>
      </c>
      <c r="B480" s="7">
        <v>1987</v>
      </c>
      <c r="C480" s="33" t="s">
        <v>1104</v>
      </c>
      <c r="D480" s="7"/>
      <c r="E480" s="7"/>
      <c r="I480" t="s">
        <v>1114</v>
      </c>
      <c r="K480" t="s">
        <v>17</v>
      </c>
      <c r="M480" t="s">
        <v>1050</v>
      </c>
      <c r="P480">
        <v>0</v>
      </c>
      <c r="R480" t="s">
        <v>1141</v>
      </c>
      <c r="U480">
        <v>1</v>
      </c>
    </row>
    <row r="481" spans="1:21" ht="31.5">
      <c r="A481" t="s">
        <v>1103</v>
      </c>
      <c r="B481">
        <v>1987</v>
      </c>
      <c r="C481" s="32" t="s">
        <v>1104</v>
      </c>
      <c r="I481" t="s">
        <v>1114</v>
      </c>
      <c r="K481" t="s">
        <v>17</v>
      </c>
      <c r="M481" t="s">
        <v>1050</v>
      </c>
      <c r="P481">
        <v>2</v>
      </c>
      <c r="R481" t="s">
        <v>1141</v>
      </c>
      <c r="U481">
        <v>0.7</v>
      </c>
    </row>
    <row r="482" spans="1:21" ht="31.5">
      <c r="A482" s="7" t="s">
        <v>1103</v>
      </c>
      <c r="B482" s="7">
        <v>1987</v>
      </c>
      <c r="C482" s="33" t="s">
        <v>1104</v>
      </c>
      <c r="D482" s="7"/>
      <c r="E482" s="7"/>
      <c r="I482" t="s">
        <v>1114</v>
      </c>
      <c r="K482" t="s">
        <v>17</v>
      </c>
      <c r="M482" t="s">
        <v>1050</v>
      </c>
      <c r="P482">
        <v>4</v>
      </c>
      <c r="R482" t="s">
        <v>1141</v>
      </c>
      <c r="U482">
        <v>0.8</v>
      </c>
    </row>
    <row r="483" spans="1:21" ht="31.5">
      <c r="A483" t="s">
        <v>1103</v>
      </c>
      <c r="B483">
        <v>1987</v>
      </c>
      <c r="C483" s="32" t="s">
        <v>1104</v>
      </c>
      <c r="I483" t="s">
        <v>1114</v>
      </c>
      <c r="K483" t="s">
        <v>17</v>
      </c>
      <c r="M483" t="s">
        <v>1050</v>
      </c>
      <c r="P483">
        <v>6</v>
      </c>
      <c r="R483" t="s">
        <v>1141</v>
      </c>
      <c r="U483">
        <v>1.6</v>
      </c>
    </row>
    <row r="484" spans="1:21" ht="31.5">
      <c r="A484" s="7" t="s">
        <v>1103</v>
      </c>
      <c r="B484" s="7">
        <v>1987</v>
      </c>
      <c r="C484" s="33" t="s">
        <v>1104</v>
      </c>
      <c r="D484" s="7"/>
      <c r="E484" s="7"/>
      <c r="I484" t="s">
        <v>1114</v>
      </c>
      <c r="K484" t="s">
        <v>17</v>
      </c>
      <c r="M484" t="s">
        <v>1050</v>
      </c>
      <c r="P484">
        <v>8</v>
      </c>
      <c r="R484" t="s">
        <v>1141</v>
      </c>
      <c r="U484">
        <v>0.3</v>
      </c>
    </row>
    <row r="485" spans="1:21" ht="31.5">
      <c r="A485" t="s">
        <v>1103</v>
      </c>
      <c r="B485">
        <v>1987</v>
      </c>
      <c r="C485" s="32" t="s">
        <v>1104</v>
      </c>
      <c r="I485" t="s">
        <v>1114</v>
      </c>
      <c r="K485" t="s">
        <v>17</v>
      </c>
      <c r="M485" t="s">
        <v>1050</v>
      </c>
      <c r="P485">
        <v>16</v>
      </c>
      <c r="R485" t="s">
        <v>1141</v>
      </c>
      <c r="U485">
        <v>1.8</v>
      </c>
    </row>
    <row r="486" spans="1:21" ht="31.5">
      <c r="A486" s="7" t="s">
        <v>1103</v>
      </c>
      <c r="B486" s="7">
        <v>1987</v>
      </c>
      <c r="C486" s="33" t="s">
        <v>1104</v>
      </c>
      <c r="D486" s="7"/>
      <c r="E486" s="7"/>
      <c r="I486" t="s">
        <v>1114</v>
      </c>
      <c r="K486" t="s">
        <v>17</v>
      </c>
      <c r="M486" t="s">
        <v>1050</v>
      </c>
      <c r="P486">
        <v>32</v>
      </c>
      <c r="R486" t="s">
        <v>1141</v>
      </c>
      <c r="U486">
        <v>0.1</v>
      </c>
    </row>
    <row r="487" spans="1:21" ht="31.5">
      <c r="A487" t="s">
        <v>1103</v>
      </c>
      <c r="B487">
        <v>1987</v>
      </c>
      <c r="C487" s="32" t="s">
        <v>1104</v>
      </c>
      <c r="I487" t="s">
        <v>1114</v>
      </c>
      <c r="K487" t="s">
        <v>17</v>
      </c>
      <c r="M487" t="s">
        <v>1111</v>
      </c>
      <c r="P487">
        <v>0</v>
      </c>
      <c r="R487" t="s">
        <v>1141</v>
      </c>
      <c r="U487">
        <v>1.1000000000000001</v>
      </c>
    </row>
    <row r="488" spans="1:21" ht="31.5">
      <c r="A488" s="7" t="s">
        <v>1103</v>
      </c>
      <c r="B488" s="7">
        <v>1987</v>
      </c>
      <c r="C488" s="33" t="s">
        <v>1104</v>
      </c>
      <c r="D488" s="7"/>
      <c r="E488" s="7"/>
      <c r="I488" t="s">
        <v>1114</v>
      </c>
      <c r="K488" t="s">
        <v>17</v>
      </c>
      <c r="M488" t="s">
        <v>1111</v>
      </c>
      <c r="P488">
        <v>2</v>
      </c>
      <c r="R488" t="s">
        <v>1141</v>
      </c>
      <c r="U488">
        <v>1.4</v>
      </c>
    </row>
    <row r="489" spans="1:21" ht="31.5">
      <c r="A489" t="s">
        <v>1103</v>
      </c>
      <c r="B489">
        <v>1987</v>
      </c>
      <c r="C489" s="32" t="s">
        <v>1104</v>
      </c>
      <c r="I489" t="s">
        <v>1114</v>
      </c>
      <c r="K489" t="s">
        <v>17</v>
      </c>
      <c r="M489" t="s">
        <v>1111</v>
      </c>
      <c r="P489">
        <v>6</v>
      </c>
      <c r="R489" t="s">
        <v>1141</v>
      </c>
      <c r="U489">
        <v>0.4</v>
      </c>
    </row>
    <row r="490" spans="1:21" ht="31.5">
      <c r="A490" s="7" t="s">
        <v>1103</v>
      </c>
      <c r="B490" s="7">
        <v>1987</v>
      </c>
      <c r="C490" s="33" t="s">
        <v>1104</v>
      </c>
      <c r="D490" s="7"/>
      <c r="E490" s="7"/>
      <c r="I490" t="s">
        <v>1114</v>
      </c>
      <c r="K490" t="s">
        <v>17</v>
      </c>
      <c r="M490" t="s">
        <v>1111</v>
      </c>
      <c r="P490">
        <v>20</v>
      </c>
      <c r="R490" t="s">
        <v>1141</v>
      </c>
      <c r="U490">
        <v>0.2</v>
      </c>
    </row>
    <row r="491" spans="1:21" ht="31.5">
      <c r="A491" t="s">
        <v>1103</v>
      </c>
      <c r="B491">
        <v>1987</v>
      </c>
      <c r="C491" s="32" t="s">
        <v>1104</v>
      </c>
      <c r="I491" t="s">
        <v>1115</v>
      </c>
      <c r="K491" t="s">
        <v>17</v>
      </c>
      <c r="M491" t="s">
        <v>1050</v>
      </c>
      <c r="P491">
        <v>0</v>
      </c>
      <c r="R491" t="s">
        <v>1141</v>
      </c>
      <c r="U491">
        <v>3.67</v>
      </c>
    </row>
    <row r="492" spans="1:21" ht="31.5">
      <c r="A492" s="7" t="s">
        <v>1103</v>
      </c>
      <c r="B492" s="7">
        <v>1987</v>
      </c>
      <c r="C492" s="33" t="s">
        <v>1104</v>
      </c>
      <c r="D492" s="7"/>
      <c r="E492" s="7"/>
      <c r="I492" t="s">
        <v>1115</v>
      </c>
      <c r="K492" t="s">
        <v>17</v>
      </c>
      <c r="M492" t="s">
        <v>1050</v>
      </c>
      <c r="P492">
        <v>2</v>
      </c>
      <c r="R492" t="s">
        <v>1141</v>
      </c>
      <c r="U492">
        <v>2.64</v>
      </c>
    </row>
    <row r="493" spans="1:21" ht="31.5">
      <c r="A493" t="s">
        <v>1103</v>
      </c>
      <c r="B493">
        <v>1987</v>
      </c>
      <c r="C493" s="32" t="s">
        <v>1104</v>
      </c>
      <c r="I493" t="s">
        <v>1115</v>
      </c>
      <c r="K493" t="s">
        <v>17</v>
      </c>
      <c r="M493" t="s">
        <v>1050</v>
      </c>
      <c r="P493">
        <v>4</v>
      </c>
      <c r="R493" t="s">
        <v>1141</v>
      </c>
      <c r="U493">
        <v>2.66</v>
      </c>
    </row>
    <row r="494" spans="1:21" ht="31.5">
      <c r="A494" s="7" t="s">
        <v>1103</v>
      </c>
      <c r="B494" s="7">
        <v>1987</v>
      </c>
      <c r="C494" s="33" t="s">
        <v>1104</v>
      </c>
      <c r="D494" s="7"/>
      <c r="E494" s="7"/>
      <c r="I494" t="s">
        <v>1115</v>
      </c>
      <c r="K494" t="s">
        <v>17</v>
      </c>
      <c r="M494" t="s">
        <v>1050</v>
      </c>
      <c r="P494">
        <v>6</v>
      </c>
      <c r="R494" t="s">
        <v>1141</v>
      </c>
      <c r="U494">
        <v>2.5299999999999998</v>
      </c>
    </row>
    <row r="495" spans="1:21" ht="31.5">
      <c r="A495" t="s">
        <v>1103</v>
      </c>
      <c r="B495">
        <v>1987</v>
      </c>
      <c r="C495" s="32" t="s">
        <v>1104</v>
      </c>
      <c r="I495" t="s">
        <v>1115</v>
      </c>
      <c r="K495" t="s">
        <v>17</v>
      </c>
      <c r="M495" t="s">
        <v>1050</v>
      </c>
      <c r="P495">
        <v>8</v>
      </c>
      <c r="R495" t="s">
        <v>1141</v>
      </c>
      <c r="U495">
        <v>2.12</v>
      </c>
    </row>
    <row r="496" spans="1:21" ht="31.5">
      <c r="A496" s="7" t="s">
        <v>1103</v>
      </c>
      <c r="B496" s="7">
        <v>1987</v>
      </c>
      <c r="C496" s="33" t="s">
        <v>1104</v>
      </c>
      <c r="D496" s="7"/>
      <c r="E496" s="7"/>
      <c r="I496" t="s">
        <v>1115</v>
      </c>
      <c r="K496" t="s">
        <v>17</v>
      </c>
      <c r="M496" t="s">
        <v>1050</v>
      </c>
      <c r="P496">
        <v>12</v>
      </c>
      <c r="R496" t="s">
        <v>1141</v>
      </c>
      <c r="U496">
        <v>0.31</v>
      </c>
    </row>
    <row r="497" spans="1:21" ht="31.5">
      <c r="A497" t="s">
        <v>1103</v>
      </c>
      <c r="B497">
        <v>1987</v>
      </c>
      <c r="C497" s="32" t="s">
        <v>1104</v>
      </c>
      <c r="I497" t="s">
        <v>1115</v>
      </c>
      <c r="K497" t="s">
        <v>17</v>
      </c>
      <c r="M497" t="s">
        <v>1050</v>
      </c>
      <c r="P497">
        <v>16</v>
      </c>
      <c r="R497" t="s">
        <v>1141</v>
      </c>
      <c r="U497">
        <v>0.17</v>
      </c>
    </row>
    <row r="498" spans="1:21" ht="31.5">
      <c r="A498" s="7" t="s">
        <v>1103</v>
      </c>
      <c r="B498" s="7">
        <v>1987</v>
      </c>
      <c r="C498" s="33" t="s">
        <v>1104</v>
      </c>
      <c r="D498" s="7"/>
      <c r="E498" s="7"/>
      <c r="I498" t="s">
        <v>1115</v>
      </c>
      <c r="K498" t="s">
        <v>17</v>
      </c>
      <c r="M498" t="s">
        <v>1050</v>
      </c>
      <c r="P498">
        <v>32</v>
      </c>
      <c r="R498" t="s">
        <v>1141</v>
      </c>
      <c r="U498">
        <v>0.02</v>
      </c>
    </row>
    <row r="499" spans="1:21" ht="31.5">
      <c r="A499" t="s">
        <v>1103</v>
      </c>
      <c r="B499">
        <v>1987</v>
      </c>
      <c r="C499" s="32" t="s">
        <v>1104</v>
      </c>
      <c r="I499" t="s">
        <v>1115</v>
      </c>
      <c r="K499" t="s">
        <v>17</v>
      </c>
      <c r="M499" t="s">
        <v>1110</v>
      </c>
      <c r="P499">
        <v>0</v>
      </c>
      <c r="R499" t="s">
        <v>1141</v>
      </c>
      <c r="U499">
        <v>4.1500000000000004</v>
      </c>
    </row>
    <row r="500" spans="1:21" ht="31.5">
      <c r="A500" s="7" t="s">
        <v>1103</v>
      </c>
      <c r="B500" s="7">
        <v>1987</v>
      </c>
      <c r="C500" s="33" t="s">
        <v>1104</v>
      </c>
      <c r="D500" s="7"/>
      <c r="E500" s="7"/>
      <c r="I500" t="s">
        <v>1115</v>
      </c>
      <c r="K500" t="s">
        <v>17</v>
      </c>
      <c r="M500" t="s">
        <v>1110</v>
      </c>
      <c r="P500">
        <v>2</v>
      </c>
      <c r="R500" t="s">
        <v>1141</v>
      </c>
      <c r="U500">
        <v>3.22</v>
      </c>
    </row>
    <row r="501" spans="1:21" ht="31.5">
      <c r="A501" t="s">
        <v>1103</v>
      </c>
      <c r="B501">
        <v>1987</v>
      </c>
      <c r="C501" s="32" t="s">
        <v>1104</v>
      </c>
      <c r="I501" t="s">
        <v>1115</v>
      </c>
      <c r="K501" t="s">
        <v>17</v>
      </c>
      <c r="M501" t="s">
        <v>1110</v>
      </c>
      <c r="P501">
        <v>4</v>
      </c>
      <c r="R501" t="s">
        <v>1141</v>
      </c>
      <c r="U501">
        <v>3.67</v>
      </c>
    </row>
    <row r="502" spans="1:21" ht="31.5">
      <c r="A502" s="7" t="s">
        <v>1103</v>
      </c>
      <c r="B502" s="7">
        <v>1987</v>
      </c>
      <c r="C502" s="33" t="s">
        <v>1104</v>
      </c>
      <c r="D502" s="7"/>
      <c r="E502" s="7"/>
      <c r="I502" t="s">
        <v>1115</v>
      </c>
      <c r="K502" t="s">
        <v>17</v>
      </c>
      <c r="M502" t="s">
        <v>1110</v>
      </c>
      <c r="P502">
        <v>6</v>
      </c>
      <c r="R502" t="s">
        <v>1141</v>
      </c>
      <c r="U502">
        <v>3.38</v>
      </c>
    </row>
    <row r="503" spans="1:21" ht="31.5">
      <c r="A503" t="s">
        <v>1103</v>
      </c>
      <c r="B503">
        <v>1987</v>
      </c>
      <c r="C503" s="32" t="s">
        <v>1104</v>
      </c>
      <c r="I503" t="s">
        <v>1115</v>
      </c>
      <c r="K503" t="s">
        <v>17</v>
      </c>
      <c r="M503" t="s">
        <v>1110</v>
      </c>
      <c r="P503">
        <v>8</v>
      </c>
      <c r="R503" t="s">
        <v>1141</v>
      </c>
      <c r="U503">
        <v>3.67</v>
      </c>
    </row>
    <row r="504" spans="1:21" ht="31.5">
      <c r="A504" s="7" t="s">
        <v>1103</v>
      </c>
      <c r="B504" s="7">
        <v>1987</v>
      </c>
      <c r="C504" s="33" t="s">
        <v>1104</v>
      </c>
      <c r="D504" s="7"/>
      <c r="E504" s="7"/>
      <c r="I504" t="s">
        <v>1115</v>
      </c>
      <c r="K504" t="s">
        <v>17</v>
      </c>
      <c r="M504" t="s">
        <v>1110</v>
      </c>
      <c r="P504">
        <v>12</v>
      </c>
      <c r="R504" t="s">
        <v>1141</v>
      </c>
      <c r="U504">
        <v>1.31</v>
      </c>
    </row>
    <row r="505" spans="1:21" ht="31.5">
      <c r="A505" t="s">
        <v>1103</v>
      </c>
      <c r="B505">
        <v>1987</v>
      </c>
      <c r="C505" s="32" t="s">
        <v>1104</v>
      </c>
      <c r="I505" t="s">
        <v>1115</v>
      </c>
      <c r="K505" t="s">
        <v>17</v>
      </c>
      <c r="M505" t="s">
        <v>1110</v>
      </c>
      <c r="P505">
        <v>16</v>
      </c>
      <c r="R505" t="s">
        <v>1141</v>
      </c>
      <c r="U505">
        <v>0.23</v>
      </c>
    </row>
    <row r="506" spans="1:21" ht="31.5">
      <c r="A506" s="7" t="s">
        <v>1103</v>
      </c>
      <c r="B506" s="7">
        <v>1987</v>
      </c>
      <c r="C506" s="33" t="s">
        <v>1104</v>
      </c>
      <c r="D506" s="7"/>
      <c r="E506" s="7"/>
      <c r="I506" t="s">
        <v>1115</v>
      </c>
      <c r="K506" t="s">
        <v>17</v>
      </c>
      <c r="M506" t="s">
        <v>1111</v>
      </c>
      <c r="P506">
        <v>0</v>
      </c>
      <c r="R506" t="s">
        <v>1141</v>
      </c>
      <c r="U506">
        <v>2.74</v>
      </c>
    </row>
    <row r="507" spans="1:21" ht="31.5">
      <c r="A507" t="s">
        <v>1103</v>
      </c>
      <c r="B507">
        <v>1987</v>
      </c>
      <c r="C507" s="32" t="s">
        <v>1104</v>
      </c>
      <c r="I507" t="s">
        <v>1115</v>
      </c>
      <c r="K507" t="s">
        <v>17</v>
      </c>
      <c r="M507" t="s">
        <v>1111</v>
      </c>
      <c r="P507">
        <v>2</v>
      </c>
      <c r="R507" t="s">
        <v>1141</v>
      </c>
      <c r="U507">
        <v>3.07</v>
      </c>
    </row>
    <row r="508" spans="1:21" ht="31.5">
      <c r="A508" s="7" t="s">
        <v>1103</v>
      </c>
      <c r="B508" s="7">
        <v>1987</v>
      </c>
      <c r="C508" s="33" t="s">
        <v>1104</v>
      </c>
      <c r="D508" s="7"/>
      <c r="E508" s="7"/>
      <c r="I508" t="s">
        <v>1115</v>
      </c>
      <c r="K508" t="s">
        <v>17</v>
      </c>
      <c r="M508" t="s">
        <v>1111</v>
      </c>
      <c r="P508">
        <v>4</v>
      </c>
      <c r="R508" t="s">
        <v>1141</v>
      </c>
      <c r="U508">
        <v>3.24</v>
      </c>
    </row>
    <row r="509" spans="1:21" ht="31.5">
      <c r="A509" t="s">
        <v>1103</v>
      </c>
      <c r="B509">
        <v>1987</v>
      </c>
      <c r="C509" s="32" t="s">
        <v>1104</v>
      </c>
      <c r="I509" t="s">
        <v>1115</v>
      </c>
      <c r="K509" t="s">
        <v>17</v>
      </c>
      <c r="M509" t="s">
        <v>1111</v>
      </c>
      <c r="P509">
        <v>6</v>
      </c>
      <c r="R509" t="s">
        <v>1141</v>
      </c>
      <c r="U509">
        <v>3.61</v>
      </c>
    </row>
    <row r="510" spans="1:21" ht="31.5">
      <c r="A510" s="7" t="s">
        <v>1103</v>
      </c>
      <c r="B510" s="7">
        <v>1987</v>
      </c>
      <c r="C510" s="33" t="s">
        <v>1104</v>
      </c>
      <c r="D510" s="7"/>
      <c r="E510" s="7"/>
      <c r="I510" t="s">
        <v>1115</v>
      </c>
      <c r="K510" t="s">
        <v>17</v>
      </c>
      <c r="M510" t="s">
        <v>1111</v>
      </c>
      <c r="P510">
        <v>8</v>
      </c>
      <c r="R510" t="s">
        <v>1141</v>
      </c>
      <c r="U510">
        <v>1.99</v>
      </c>
    </row>
    <row r="511" spans="1:21" ht="31.5">
      <c r="A511" t="s">
        <v>1103</v>
      </c>
      <c r="B511">
        <v>1987</v>
      </c>
      <c r="C511" s="32" t="s">
        <v>1104</v>
      </c>
      <c r="I511" t="s">
        <v>1115</v>
      </c>
      <c r="K511" t="s">
        <v>17</v>
      </c>
      <c r="M511" t="s">
        <v>1111</v>
      </c>
      <c r="P511">
        <v>12</v>
      </c>
      <c r="R511" t="s">
        <v>1141</v>
      </c>
      <c r="U511">
        <v>0.48</v>
      </c>
    </row>
    <row r="512" spans="1:21" ht="31.5">
      <c r="A512" s="7" t="s">
        <v>1103</v>
      </c>
      <c r="B512" s="7">
        <v>1987</v>
      </c>
      <c r="C512" s="33" t="s">
        <v>1104</v>
      </c>
      <c r="D512" s="7"/>
      <c r="E512" s="7"/>
      <c r="I512" t="s">
        <v>1115</v>
      </c>
      <c r="K512" t="s">
        <v>17</v>
      </c>
      <c r="M512" t="s">
        <v>1111</v>
      </c>
      <c r="P512">
        <v>16</v>
      </c>
      <c r="R512" t="s">
        <v>1141</v>
      </c>
      <c r="U512">
        <v>0.15</v>
      </c>
    </row>
    <row r="513" spans="1:21" ht="31.5">
      <c r="A513" t="s">
        <v>1103</v>
      </c>
      <c r="B513">
        <v>1987</v>
      </c>
      <c r="C513" s="32" t="s">
        <v>1104</v>
      </c>
      <c r="I513" t="s">
        <v>1115</v>
      </c>
      <c r="K513" t="s">
        <v>17</v>
      </c>
      <c r="M513" t="s">
        <v>1111</v>
      </c>
      <c r="P513">
        <v>32</v>
      </c>
      <c r="R513" t="s">
        <v>1141</v>
      </c>
      <c r="U513">
        <v>0.08</v>
      </c>
    </row>
    <row r="514" spans="1:21" ht="31.5">
      <c r="A514" s="7" t="s">
        <v>1103</v>
      </c>
      <c r="B514" s="7">
        <v>1987</v>
      </c>
      <c r="C514" s="33" t="s">
        <v>1104</v>
      </c>
      <c r="D514" s="7"/>
      <c r="E514" s="7"/>
      <c r="I514" t="s">
        <v>942</v>
      </c>
      <c r="K514" t="s">
        <v>17</v>
      </c>
      <c r="M514" t="s">
        <v>1050</v>
      </c>
      <c r="P514">
        <v>0</v>
      </c>
      <c r="R514" t="s">
        <v>1141</v>
      </c>
      <c r="U514">
        <v>5.8</v>
      </c>
    </row>
    <row r="515" spans="1:21" ht="31.5">
      <c r="A515" t="s">
        <v>1103</v>
      </c>
      <c r="B515">
        <v>1987</v>
      </c>
      <c r="C515" s="32" t="s">
        <v>1104</v>
      </c>
      <c r="I515" t="s">
        <v>942</v>
      </c>
      <c r="K515" t="s">
        <v>17</v>
      </c>
      <c r="M515" t="s">
        <v>1050</v>
      </c>
      <c r="P515">
        <v>2</v>
      </c>
      <c r="R515" t="s">
        <v>1141</v>
      </c>
      <c r="U515">
        <v>5.8</v>
      </c>
    </row>
    <row r="516" spans="1:21" ht="31.5">
      <c r="A516" s="7" t="s">
        <v>1103</v>
      </c>
      <c r="B516" s="7">
        <v>1987</v>
      </c>
      <c r="C516" s="33" t="s">
        <v>1104</v>
      </c>
      <c r="D516" s="7"/>
      <c r="E516" s="7"/>
      <c r="I516" t="s">
        <v>942</v>
      </c>
      <c r="K516" t="s">
        <v>17</v>
      </c>
      <c r="M516" t="s">
        <v>1050</v>
      </c>
      <c r="P516">
        <v>4</v>
      </c>
      <c r="R516" t="s">
        <v>1141</v>
      </c>
      <c r="U516">
        <v>6</v>
      </c>
    </row>
    <row r="517" spans="1:21" ht="31.5">
      <c r="A517" t="s">
        <v>1103</v>
      </c>
      <c r="B517">
        <v>1987</v>
      </c>
      <c r="C517" s="32" t="s">
        <v>1104</v>
      </c>
      <c r="I517" t="s">
        <v>942</v>
      </c>
      <c r="K517" t="s">
        <v>17</v>
      </c>
      <c r="M517" t="s">
        <v>1050</v>
      </c>
      <c r="P517">
        <v>6</v>
      </c>
      <c r="R517" t="s">
        <v>1141</v>
      </c>
      <c r="U517">
        <v>3.7</v>
      </c>
    </row>
    <row r="518" spans="1:21" ht="31.5">
      <c r="A518" s="7" t="s">
        <v>1103</v>
      </c>
      <c r="B518" s="7">
        <v>1987</v>
      </c>
      <c r="C518" s="33" t="s">
        <v>1104</v>
      </c>
      <c r="D518" s="7"/>
      <c r="E518" s="7"/>
      <c r="I518" t="s">
        <v>942</v>
      </c>
      <c r="K518" t="s">
        <v>17</v>
      </c>
      <c r="M518" t="s">
        <v>1050</v>
      </c>
      <c r="P518">
        <v>8</v>
      </c>
      <c r="R518" t="s">
        <v>1141</v>
      </c>
      <c r="U518">
        <v>1.8</v>
      </c>
    </row>
    <row r="519" spans="1:21" ht="31.5">
      <c r="A519" t="s">
        <v>1103</v>
      </c>
      <c r="B519">
        <v>1987</v>
      </c>
      <c r="C519" s="32" t="s">
        <v>1104</v>
      </c>
      <c r="I519" t="s">
        <v>942</v>
      </c>
      <c r="K519" t="s">
        <v>17</v>
      </c>
      <c r="M519" t="s">
        <v>1050</v>
      </c>
      <c r="P519">
        <v>12</v>
      </c>
      <c r="R519" t="s">
        <v>1141</v>
      </c>
      <c r="U519">
        <v>0.3</v>
      </c>
    </row>
    <row r="520" spans="1:21" ht="31.5">
      <c r="A520" s="7" t="s">
        <v>1103</v>
      </c>
      <c r="B520" s="7">
        <v>1987</v>
      </c>
      <c r="C520" s="33" t="s">
        <v>1104</v>
      </c>
      <c r="D520" s="7"/>
      <c r="E520" s="7"/>
      <c r="I520" t="s">
        <v>942</v>
      </c>
      <c r="K520" t="s">
        <v>17</v>
      </c>
      <c r="M520" t="s">
        <v>1050</v>
      </c>
      <c r="P520">
        <v>16</v>
      </c>
      <c r="R520" t="s">
        <v>1141</v>
      </c>
      <c r="U520">
        <v>0.2</v>
      </c>
    </row>
    <row r="521" spans="1:21" ht="31.5">
      <c r="A521" t="s">
        <v>1103</v>
      </c>
      <c r="B521">
        <v>1987</v>
      </c>
      <c r="C521" s="32" t="s">
        <v>1104</v>
      </c>
      <c r="I521" t="s">
        <v>942</v>
      </c>
      <c r="K521" t="s">
        <v>17</v>
      </c>
      <c r="M521" t="s">
        <v>1050</v>
      </c>
      <c r="P521">
        <v>32</v>
      </c>
      <c r="R521" t="s">
        <v>1141</v>
      </c>
      <c r="U521">
        <v>0.1</v>
      </c>
    </row>
    <row r="522" spans="1:21" ht="31.5">
      <c r="A522" s="7" t="s">
        <v>1103</v>
      </c>
      <c r="B522" s="7">
        <v>1987</v>
      </c>
      <c r="C522" s="33" t="s">
        <v>1104</v>
      </c>
      <c r="D522" s="7"/>
      <c r="E522" s="7"/>
      <c r="I522" t="s">
        <v>1116</v>
      </c>
      <c r="K522" t="s">
        <v>17</v>
      </c>
      <c r="M522" t="s">
        <v>1110</v>
      </c>
      <c r="P522">
        <v>0</v>
      </c>
      <c r="R522" t="s">
        <v>1141</v>
      </c>
      <c r="U522">
        <v>18.7</v>
      </c>
    </row>
    <row r="523" spans="1:21" ht="31.5">
      <c r="A523" t="s">
        <v>1103</v>
      </c>
      <c r="B523">
        <v>1987</v>
      </c>
      <c r="C523" s="32" t="s">
        <v>1104</v>
      </c>
      <c r="I523" t="s">
        <v>1116</v>
      </c>
      <c r="K523" t="s">
        <v>17</v>
      </c>
      <c r="M523" t="s">
        <v>1110</v>
      </c>
      <c r="P523">
        <v>2</v>
      </c>
      <c r="R523" t="s">
        <v>1141</v>
      </c>
      <c r="U523">
        <v>18</v>
      </c>
    </row>
    <row r="524" spans="1:21" ht="31.5">
      <c r="A524" s="7" t="s">
        <v>1103</v>
      </c>
      <c r="B524" s="7">
        <v>1987</v>
      </c>
      <c r="C524" s="33" t="s">
        <v>1104</v>
      </c>
      <c r="D524" s="7"/>
      <c r="E524" s="7"/>
      <c r="I524" t="s">
        <v>1116</v>
      </c>
      <c r="K524" t="s">
        <v>17</v>
      </c>
      <c r="M524" t="s">
        <v>1110</v>
      </c>
      <c r="P524">
        <v>4</v>
      </c>
      <c r="R524" t="s">
        <v>1141</v>
      </c>
      <c r="U524">
        <v>11.8</v>
      </c>
    </row>
    <row r="525" spans="1:21" ht="31.5">
      <c r="A525" t="s">
        <v>1103</v>
      </c>
      <c r="B525">
        <v>1987</v>
      </c>
      <c r="C525" s="32" t="s">
        <v>1104</v>
      </c>
      <c r="I525" t="s">
        <v>1116</v>
      </c>
      <c r="K525" t="s">
        <v>17</v>
      </c>
      <c r="M525" t="s">
        <v>1110</v>
      </c>
      <c r="P525">
        <v>8</v>
      </c>
      <c r="R525" t="s">
        <v>1141</v>
      </c>
      <c r="U525">
        <v>0.6</v>
      </c>
    </row>
    <row r="526" spans="1:21" ht="31.5">
      <c r="A526" s="7" t="s">
        <v>1103</v>
      </c>
      <c r="B526" s="7">
        <v>1987</v>
      </c>
      <c r="C526" s="33" t="s">
        <v>1104</v>
      </c>
      <c r="D526" s="7"/>
      <c r="E526" s="7"/>
      <c r="I526" t="s">
        <v>1116</v>
      </c>
      <c r="K526" t="s">
        <v>17</v>
      </c>
      <c r="M526" t="s">
        <v>1110</v>
      </c>
      <c r="P526">
        <v>16</v>
      </c>
      <c r="R526" t="s">
        <v>1141</v>
      </c>
      <c r="U526">
        <v>0.3</v>
      </c>
    </row>
    <row r="527" spans="1:21" ht="31.5">
      <c r="A527" t="s">
        <v>1103</v>
      </c>
      <c r="B527">
        <v>1987</v>
      </c>
      <c r="C527" s="32" t="s">
        <v>1104</v>
      </c>
      <c r="I527" t="s">
        <v>1116</v>
      </c>
      <c r="K527" t="s">
        <v>17</v>
      </c>
      <c r="M527" t="s">
        <v>1111</v>
      </c>
      <c r="P527">
        <v>0</v>
      </c>
      <c r="R527" t="s">
        <v>1141</v>
      </c>
      <c r="U527">
        <v>19.7</v>
      </c>
    </row>
    <row r="528" spans="1:21" ht="31.5">
      <c r="A528" s="7" t="s">
        <v>1103</v>
      </c>
      <c r="B528" s="7">
        <v>1987</v>
      </c>
      <c r="C528" s="33" t="s">
        <v>1104</v>
      </c>
      <c r="D528" s="7"/>
      <c r="E528" s="7"/>
      <c r="I528" t="s">
        <v>1116</v>
      </c>
      <c r="K528" t="s">
        <v>17</v>
      </c>
      <c r="M528" t="s">
        <v>1111</v>
      </c>
      <c r="P528">
        <v>2</v>
      </c>
      <c r="R528" t="s">
        <v>1141</v>
      </c>
      <c r="U528">
        <v>19.3</v>
      </c>
    </row>
    <row r="529" spans="1:21" ht="31.5">
      <c r="A529" t="s">
        <v>1103</v>
      </c>
      <c r="B529">
        <v>1987</v>
      </c>
      <c r="C529" s="32" t="s">
        <v>1104</v>
      </c>
      <c r="I529" t="s">
        <v>1116</v>
      </c>
      <c r="K529" t="s">
        <v>17</v>
      </c>
      <c r="M529" t="s">
        <v>1111</v>
      </c>
      <c r="P529">
        <v>4</v>
      </c>
      <c r="R529" t="s">
        <v>1141</v>
      </c>
      <c r="U529">
        <v>19.7</v>
      </c>
    </row>
    <row r="530" spans="1:21" ht="31.5">
      <c r="A530" s="7" t="s">
        <v>1103</v>
      </c>
      <c r="B530" s="7">
        <v>1987</v>
      </c>
      <c r="C530" s="33" t="s">
        <v>1104</v>
      </c>
      <c r="D530" s="7"/>
      <c r="E530" s="7"/>
      <c r="I530" t="s">
        <v>1116</v>
      </c>
      <c r="K530" t="s">
        <v>17</v>
      </c>
      <c r="M530" t="s">
        <v>1111</v>
      </c>
      <c r="P530">
        <v>6</v>
      </c>
      <c r="R530" t="s">
        <v>1141</v>
      </c>
      <c r="U530">
        <v>13.3</v>
      </c>
    </row>
    <row r="531" spans="1:21" ht="31.5">
      <c r="A531" t="s">
        <v>1103</v>
      </c>
      <c r="B531">
        <v>1987</v>
      </c>
      <c r="C531" s="32" t="s">
        <v>1104</v>
      </c>
      <c r="I531" t="s">
        <v>1116</v>
      </c>
      <c r="K531" t="s">
        <v>17</v>
      </c>
      <c r="M531" t="s">
        <v>1111</v>
      </c>
      <c r="P531">
        <v>8</v>
      </c>
      <c r="R531" t="s">
        <v>1141</v>
      </c>
      <c r="U531">
        <v>5.6</v>
      </c>
    </row>
    <row r="532" spans="1:21" ht="31.5">
      <c r="A532" s="7" t="s">
        <v>1103</v>
      </c>
      <c r="B532" s="7">
        <v>1987</v>
      </c>
      <c r="C532" s="33" t="s">
        <v>1104</v>
      </c>
      <c r="D532" s="7"/>
      <c r="E532" s="7"/>
      <c r="I532" t="s">
        <v>1116</v>
      </c>
      <c r="K532" t="s">
        <v>17</v>
      </c>
      <c r="M532" t="s">
        <v>1111</v>
      </c>
      <c r="P532">
        <v>12</v>
      </c>
      <c r="R532" t="s">
        <v>1141</v>
      </c>
      <c r="U532">
        <v>1</v>
      </c>
    </row>
    <row r="533" spans="1:21" ht="31.5">
      <c r="A533" t="s">
        <v>1103</v>
      </c>
      <c r="B533">
        <v>1987</v>
      </c>
      <c r="C533" s="32" t="s">
        <v>1104</v>
      </c>
      <c r="I533" t="s">
        <v>1116</v>
      </c>
      <c r="K533" t="s">
        <v>17</v>
      </c>
      <c r="M533" t="s">
        <v>1111</v>
      </c>
      <c r="P533">
        <v>16</v>
      </c>
      <c r="R533" t="s">
        <v>1141</v>
      </c>
      <c r="U533">
        <v>0.5</v>
      </c>
    </row>
    <row r="534" spans="1:21" ht="31.5">
      <c r="A534" s="7" t="s">
        <v>1103</v>
      </c>
      <c r="B534" s="7">
        <v>1987</v>
      </c>
      <c r="C534" s="33" t="s">
        <v>1104</v>
      </c>
      <c r="D534" s="7"/>
      <c r="E534" s="7"/>
      <c r="I534" t="s">
        <v>1116</v>
      </c>
      <c r="K534" t="s">
        <v>17</v>
      </c>
      <c r="M534" t="s">
        <v>1111</v>
      </c>
      <c r="P534">
        <v>32</v>
      </c>
      <c r="R534" t="s">
        <v>1141</v>
      </c>
      <c r="U534">
        <v>0.1</v>
      </c>
    </row>
    <row r="535" spans="1:21" ht="31.5">
      <c r="A535" t="s">
        <v>1103</v>
      </c>
      <c r="B535">
        <v>1987</v>
      </c>
      <c r="C535" s="32" t="s">
        <v>1104</v>
      </c>
      <c r="I535" t="s">
        <v>942</v>
      </c>
      <c r="K535" t="s">
        <v>17</v>
      </c>
      <c r="M535" t="s">
        <v>1117</v>
      </c>
      <c r="P535">
        <v>0</v>
      </c>
      <c r="R535" t="s">
        <v>1141</v>
      </c>
      <c r="U535">
        <v>4.8</v>
      </c>
    </row>
    <row r="536" spans="1:21" ht="31.5">
      <c r="A536" s="7" t="s">
        <v>1103</v>
      </c>
      <c r="B536" s="7">
        <v>1987</v>
      </c>
      <c r="C536" s="33" t="s">
        <v>1104</v>
      </c>
      <c r="D536" s="7"/>
      <c r="E536" s="7"/>
      <c r="I536" t="s">
        <v>942</v>
      </c>
      <c r="K536" t="s">
        <v>17</v>
      </c>
      <c r="M536" t="s">
        <v>1117</v>
      </c>
      <c r="P536">
        <v>2</v>
      </c>
      <c r="R536" t="s">
        <v>1141</v>
      </c>
      <c r="U536">
        <v>5.6</v>
      </c>
    </row>
    <row r="537" spans="1:21" ht="31.5">
      <c r="A537" t="s">
        <v>1103</v>
      </c>
      <c r="B537">
        <v>1987</v>
      </c>
      <c r="C537" s="32" t="s">
        <v>1104</v>
      </c>
      <c r="I537" t="s">
        <v>942</v>
      </c>
      <c r="K537" t="s">
        <v>17</v>
      </c>
      <c r="M537" t="s">
        <v>1117</v>
      </c>
      <c r="P537">
        <v>4</v>
      </c>
      <c r="R537" t="s">
        <v>1141</v>
      </c>
      <c r="U537">
        <v>3.7</v>
      </c>
    </row>
    <row r="538" spans="1:21" ht="31.5">
      <c r="A538" s="7" t="s">
        <v>1103</v>
      </c>
      <c r="B538" s="7">
        <v>1987</v>
      </c>
      <c r="C538" s="33" t="s">
        <v>1104</v>
      </c>
      <c r="D538" s="7"/>
      <c r="E538" s="7"/>
      <c r="I538" t="s">
        <v>942</v>
      </c>
      <c r="K538" t="s">
        <v>17</v>
      </c>
      <c r="M538" t="s">
        <v>1117</v>
      </c>
      <c r="P538">
        <v>8</v>
      </c>
      <c r="R538" t="s">
        <v>1141</v>
      </c>
      <c r="U538">
        <v>1</v>
      </c>
    </row>
    <row r="539" spans="1:21" ht="31.5">
      <c r="A539" t="s">
        <v>1103</v>
      </c>
      <c r="B539">
        <v>1987</v>
      </c>
      <c r="C539" s="32" t="s">
        <v>1104</v>
      </c>
      <c r="I539" t="s">
        <v>942</v>
      </c>
      <c r="K539" t="s">
        <v>17</v>
      </c>
      <c r="M539" t="s">
        <v>1117</v>
      </c>
      <c r="P539">
        <v>16</v>
      </c>
      <c r="R539" t="s">
        <v>1141</v>
      </c>
      <c r="U539">
        <v>0.3</v>
      </c>
    </row>
    <row r="540" spans="1:21" ht="31.5">
      <c r="A540" s="7" t="s">
        <v>1103</v>
      </c>
      <c r="B540" s="7">
        <v>1987</v>
      </c>
      <c r="C540" s="33" t="s">
        <v>1104</v>
      </c>
      <c r="D540" s="7"/>
      <c r="E540" s="7"/>
      <c r="I540" t="s">
        <v>942</v>
      </c>
      <c r="K540" t="s">
        <v>17</v>
      </c>
      <c r="M540" t="s">
        <v>1117</v>
      </c>
      <c r="P540">
        <v>32</v>
      </c>
      <c r="R540" t="s">
        <v>1141</v>
      </c>
      <c r="U540">
        <v>0.1</v>
      </c>
    </row>
    <row r="541" spans="1:21" ht="31.5">
      <c r="A541" t="s">
        <v>1103</v>
      </c>
      <c r="B541">
        <v>1987</v>
      </c>
      <c r="C541" s="32" t="s">
        <v>1104</v>
      </c>
      <c r="I541" t="s">
        <v>942</v>
      </c>
      <c r="K541" t="s">
        <v>17</v>
      </c>
      <c r="M541" t="s">
        <v>1118</v>
      </c>
      <c r="P541">
        <v>0</v>
      </c>
      <c r="R541" t="s">
        <v>1141</v>
      </c>
      <c r="U541">
        <v>4.3</v>
      </c>
    </row>
    <row r="542" spans="1:21" ht="31.5">
      <c r="A542" s="7" t="s">
        <v>1103</v>
      </c>
      <c r="B542" s="7">
        <v>1987</v>
      </c>
      <c r="C542" s="33" t="s">
        <v>1104</v>
      </c>
      <c r="D542" s="7"/>
      <c r="E542" s="7"/>
      <c r="I542" t="s">
        <v>942</v>
      </c>
      <c r="K542" t="s">
        <v>17</v>
      </c>
      <c r="M542" t="s">
        <v>1118</v>
      </c>
      <c r="P542">
        <v>2</v>
      </c>
      <c r="R542" t="s">
        <v>1141</v>
      </c>
      <c r="U542">
        <v>4.0999999999999996</v>
      </c>
    </row>
    <row r="543" spans="1:21" ht="31.5">
      <c r="A543" t="s">
        <v>1103</v>
      </c>
      <c r="B543">
        <v>1987</v>
      </c>
      <c r="C543" s="32" t="s">
        <v>1104</v>
      </c>
      <c r="I543" t="s">
        <v>942</v>
      </c>
      <c r="K543" t="s">
        <v>17</v>
      </c>
      <c r="M543" t="s">
        <v>1118</v>
      </c>
      <c r="P543">
        <v>4</v>
      </c>
      <c r="R543" t="s">
        <v>1141</v>
      </c>
      <c r="U543">
        <v>3.3</v>
      </c>
    </row>
    <row r="544" spans="1:21" ht="31.5">
      <c r="A544" s="7" t="s">
        <v>1103</v>
      </c>
      <c r="B544" s="7">
        <v>1987</v>
      </c>
      <c r="C544" s="33" t="s">
        <v>1104</v>
      </c>
      <c r="D544" s="7"/>
      <c r="E544" s="7"/>
      <c r="I544" t="s">
        <v>942</v>
      </c>
      <c r="K544" t="s">
        <v>17</v>
      </c>
      <c r="M544" t="s">
        <v>1118</v>
      </c>
      <c r="P544">
        <v>8</v>
      </c>
      <c r="R544" t="s">
        <v>1141</v>
      </c>
      <c r="U544">
        <v>0.7</v>
      </c>
    </row>
    <row r="545" spans="1:21" ht="31.5">
      <c r="A545" t="s">
        <v>1103</v>
      </c>
      <c r="B545">
        <v>1987</v>
      </c>
      <c r="C545" s="32" t="s">
        <v>1104</v>
      </c>
      <c r="I545" t="s">
        <v>942</v>
      </c>
      <c r="K545" t="s">
        <v>17</v>
      </c>
      <c r="M545" t="s">
        <v>1118</v>
      </c>
      <c r="P545">
        <v>16</v>
      </c>
      <c r="R545" t="s">
        <v>1141</v>
      </c>
      <c r="U545">
        <v>0.3</v>
      </c>
    </row>
    <row r="546" spans="1:21" ht="31.5">
      <c r="A546" s="7" t="s">
        <v>1103</v>
      </c>
      <c r="B546" s="7">
        <v>1987</v>
      </c>
      <c r="C546" s="33" t="s">
        <v>1104</v>
      </c>
      <c r="D546" s="7"/>
      <c r="E546" s="7"/>
      <c r="I546" t="s">
        <v>942</v>
      </c>
      <c r="K546" t="s">
        <v>17</v>
      </c>
      <c r="M546" t="s">
        <v>1118</v>
      </c>
      <c r="P546">
        <v>32</v>
      </c>
      <c r="R546" t="s">
        <v>1141</v>
      </c>
      <c r="U546">
        <v>0.1</v>
      </c>
    </row>
    <row r="547" spans="1:21" ht="31.5">
      <c r="A547" t="s">
        <v>1103</v>
      </c>
      <c r="B547">
        <v>1987</v>
      </c>
      <c r="C547" s="32" t="s">
        <v>1104</v>
      </c>
      <c r="I547" t="s">
        <v>1119</v>
      </c>
      <c r="K547" t="s">
        <v>17</v>
      </c>
      <c r="M547" t="s">
        <v>1120</v>
      </c>
      <c r="P547">
        <v>0</v>
      </c>
      <c r="R547" t="s">
        <v>1141</v>
      </c>
      <c r="U547">
        <v>3.5</v>
      </c>
    </row>
    <row r="548" spans="1:21" ht="31.5">
      <c r="A548" s="7" t="s">
        <v>1103</v>
      </c>
      <c r="B548" s="7">
        <v>1987</v>
      </c>
      <c r="C548" s="33" t="s">
        <v>1104</v>
      </c>
      <c r="D548" s="7"/>
      <c r="E548" s="7"/>
      <c r="I548" t="s">
        <v>1119</v>
      </c>
      <c r="K548" t="s">
        <v>17</v>
      </c>
      <c r="M548" t="s">
        <v>1120</v>
      </c>
      <c r="P548">
        <v>2</v>
      </c>
      <c r="R548" t="s">
        <v>1141</v>
      </c>
      <c r="U548">
        <v>3.7</v>
      </c>
    </row>
    <row r="549" spans="1:21" ht="31.5">
      <c r="A549" t="s">
        <v>1103</v>
      </c>
      <c r="B549">
        <v>1987</v>
      </c>
      <c r="C549" s="32" t="s">
        <v>1104</v>
      </c>
      <c r="I549" t="s">
        <v>1119</v>
      </c>
      <c r="K549" t="s">
        <v>17</v>
      </c>
      <c r="M549" t="s">
        <v>1120</v>
      </c>
      <c r="P549">
        <v>4</v>
      </c>
      <c r="R549" t="s">
        <v>1141</v>
      </c>
      <c r="U549">
        <v>3.1</v>
      </c>
    </row>
    <row r="550" spans="1:21" ht="31.5">
      <c r="A550" s="7" t="s">
        <v>1103</v>
      </c>
      <c r="B550" s="7">
        <v>1987</v>
      </c>
      <c r="C550" s="33" t="s">
        <v>1104</v>
      </c>
      <c r="D550" s="7"/>
      <c r="E550" s="7"/>
      <c r="I550" t="s">
        <v>1119</v>
      </c>
      <c r="K550" t="s">
        <v>17</v>
      </c>
      <c r="M550" t="s">
        <v>1120</v>
      </c>
      <c r="P550">
        <v>8</v>
      </c>
      <c r="R550" t="s">
        <v>1141</v>
      </c>
      <c r="U550">
        <v>0.2</v>
      </c>
    </row>
    <row r="551" spans="1:21" ht="31.5">
      <c r="A551" t="s">
        <v>1103</v>
      </c>
      <c r="B551">
        <v>1987</v>
      </c>
      <c r="C551" s="32" t="s">
        <v>1104</v>
      </c>
      <c r="I551" t="s">
        <v>1119</v>
      </c>
      <c r="K551" t="s">
        <v>17</v>
      </c>
      <c r="M551" t="s">
        <v>1120</v>
      </c>
      <c r="P551">
        <v>16</v>
      </c>
      <c r="R551" t="s">
        <v>1141</v>
      </c>
      <c r="U551">
        <v>0.1</v>
      </c>
    </row>
    <row r="552" spans="1:21" ht="31.5">
      <c r="A552" s="7" t="s">
        <v>1103</v>
      </c>
      <c r="B552" s="7">
        <v>1987</v>
      </c>
      <c r="C552" s="33" t="s">
        <v>1104</v>
      </c>
      <c r="D552" s="7"/>
      <c r="E552" s="7"/>
      <c r="I552" t="s">
        <v>1119</v>
      </c>
      <c r="K552" t="s">
        <v>17</v>
      </c>
      <c r="M552" t="s">
        <v>1120</v>
      </c>
      <c r="P552">
        <v>32</v>
      </c>
      <c r="R552" t="s">
        <v>1141</v>
      </c>
      <c r="U552">
        <v>0.1</v>
      </c>
    </row>
    <row r="553" spans="1:21" ht="31.5">
      <c r="A553" t="s">
        <v>1103</v>
      </c>
      <c r="B553">
        <v>1987</v>
      </c>
      <c r="C553" s="32" t="s">
        <v>1104</v>
      </c>
      <c r="I553" t="s">
        <v>1119</v>
      </c>
      <c r="K553" t="s">
        <v>17</v>
      </c>
      <c r="M553" t="s">
        <v>1121</v>
      </c>
      <c r="P553">
        <v>0</v>
      </c>
      <c r="R553" t="s">
        <v>1141</v>
      </c>
      <c r="U553">
        <v>1.9</v>
      </c>
    </row>
    <row r="554" spans="1:21" ht="31.5">
      <c r="A554" s="7" t="s">
        <v>1103</v>
      </c>
      <c r="B554" s="7">
        <v>1987</v>
      </c>
      <c r="C554" s="33" t="s">
        <v>1104</v>
      </c>
      <c r="D554" s="7"/>
      <c r="E554" s="7"/>
      <c r="I554" t="s">
        <v>1119</v>
      </c>
      <c r="K554" t="s">
        <v>17</v>
      </c>
      <c r="M554" t="s">
        <v>1121</v>
      </c>
      <c r="P554">
        <v>2</v>
      </c>
      <c r="R554" t="s">
        <v>1141</v>
      </c>
      <c r="U554">
        <v>2.9</v>
      </c>
    </row>
    <row r="555" spans="1:21" ht="31.5">
      <c r="A555" t="s">
        <v>1103</v>
      </c>
      <c r="B555">
        <v>1987</v>
      </c>
      <c r="C555" s="32" t="s">
        <v>1104</v>
      </c>
      <c r="I555" t="s">
        <v>1119</v>
      </c>
      <c r="K555" t="s">
        <v>17</v>
      </c>
      <c r="M555" t="s">
        <v>1121</v>
      </c>
      <c r="P555">
        <v>4</v>
      </c>
      <c r="R555" t="s">
        <v>1141</v>
      </c>
      <c r="U555">
        <v>2.9</v>
      </c>
    </row>
    <row r="556" spans="1:21" ht="31.5">
      <c r="A556" s="7" t="s">
        <v>1103</v>
      </c>
      <c r="B556" s="7">
        <v>1987</v>
      </c>
      <c r="C556" s="33" t="s">
        <v>1104</v>
      </c>
      <c r="D556" s="7"/>
      <c r="E556" s="7"/>
      <c r="I556" t="s">
        <v>1119</v>
      </c>
      <c r="K556" t="s">
        <v>17</v>
      </c>
      <c r="M556" t="s">
        <v>1121</v>
      </c>
      <c r="P556">
        <v>8</v>
      </c>
      <c r="R556" t="s">
        <v>1141</v>
      </c>
      <c r="U556">
        <v>0.2</v>
      </c>
    </row>
    <row r="557" spans="1:21" ht="31.5">
      <c r="A557" t="s">
        <v>1103</v>
      </c>
      <c r="B557">
        <v>1987</v>
      </c>
      <c r="C557" s="32" t="s">
        <v>1104</v>
      </c>
      <c r="I557" t="s">
        <v>1119</v>
      </c>
      <c r="K557" t="s">
        <v>17</v>
      </c>
      <c r="M557" t="s">
        <v>1121</v>
      </c>
      <c r="P557">
        <v>16</v>
      </c>
      <c r="R557" t="s">
        <v>1141</v>
      </c>
      <c r="U557">
        <v>0</v>
      </c>
    </row>
    <row r="558" spans="1:21" ht="31.5">
      <c r="A558" s="7" t="s">
        <v>1103</v>
      </c>
      <c r="B558" s="7">
        <v>1987</v>
      </c>
      <c r="C558" s="33" t="s">
        <v>1104</v>
      </c>
      <c r="D558" s="7"/>
      <c r="E558" s="7"/>
      <c r="I558" t="s">
        <v>1119</v>
      </c>
      <c r="K558" t="s">
        <v>17</v>
      </c>
      <c r="M558" t="s">
        <v>1122</v>
      </c>
      <c r="P558">
        <v>0</v>
      </c>
      <c r="R558" t="s">
        <v>1141</v>
      </c>
      <c r="U558" t="s">
        <v>18</v>
      </c>
    </row>
    <row r="559" spans="1:21" ht="31.5">
      <c r="A559" t="s">
        <v>1103</v>
      </c>
      <c r="B559">
        <v>1987</v>
      </c>
      <c r="C559" s="32" t="s">
        <v>1104</v>
      </c>
      <c r="I559" t="s">
        <v>1119</v>
      </c>
      <c r="K559" t="s">
        <v>17</v>
      </c>
      <c r="M559" t="s">
        <v>1122</v>
      </c>
      <c r="P559">
        <v>2</v>
      </c>
      <c r="R559" t="s">
        <v>1141</v>
      </c>
      <c r="U559">
        <v>2.4</v>
      </c>
    </row>
    <row r="560" spans="1:21" ht="31.5">
      <c r="A560" s="7" t="s">
        <v>1103</v>
      </c>
      <c r="B560" s="7">
        <v>1987</v>
      </c>
      <c r="C560" s="33" t="s">
        <v>1104</v>
      </c>
      <c r="D560" s="7"/>
      <c r="E560" s="7"/>
      <c r="I560" t="s">
        <v>1119</v>
      </c>
      <c r="K560" t="s">
        <v>17</v>
      </c>
      <c r="M560" t="s">
        <v>1122</v>
      </c>
      <c r="P560">
        <v>4</v>
      </c>
      <c r="R560" t="s">
        <v>1141</v>
      </c>
      <c r="U560">
        <v>2.8</v>
      </c>
    </row>
    <row r="561" spans="1:21" ht="31.5">
      <c r="A561" t="s">
        <v>1103</v>
      </c>
      <c r="B561">
        <v>1987</v>
      </c>
      <c r="C561" s="32" t="s">
        <v>1104</v>
      </c>
      <c r="I561" t="s">
        <v>1119</v>
      </c>
      <c r="K561" t="s">
        <v>17</v>
      </c>
      <c r="M561" t="s">
        <v>1122</v>
      </c>
      <c r="P561">
        <v>8</v>
      </c>
      <c r="R561" t="s">
        <v>1141</v>
      </c>
      <c r="U561">
        <v>0.4</v>
      </c>
    </row>
    <row r="562" spans="1:21" ht="31.5">
      <c r="A562" s="7" t="s">
        <v>1103</v>
      </c>
      <c r="B562" s="7">
        <v>1987</v>
      </c>
      <c r="C562" s="33" t="s">
        <v>1104</v>
      </c>
      <c r="D562" s="7"/>
      <c r="E562" s="7"/>
      <c r="I562" t="s">
        <v>1119</v>
      </c>
      <c r="K562" t="s">
        <v>17</v>
      </c>
      <c r="M562" t="s">
        <v>1122</v>
      </c>
      <c r="P562">
        <v>16</v>
      </c>
      <c r="R562" t="s">
        <v>1141</v>
      </c>
      <c r="U562">
        <v>0.1</v>
      </c>
    </row>
    <row r="563" spans="1:21" ht="31.5">
      <c r="A563" t="s">
        <v>1103</v>
      </c>
      <c r="B563">
        <v>1987</v>
      </c>
      <c r="C563" s="32" t="s">
        <v>1104</v>
      </c>
      <c r="I563" t="s">
        <v>1119</v>
      </c>
      <c r="K563" t="s">
        <v>17</v>
      </c>
      <c r="M563" t="s">
        <v>1122</v>
      </c>
      <c r="P563">
        <v>32</v>
      </c>
      <c r="R563" t="s">
        <v>1141</v>
      </c>
      <c r="U563">
        <v>0.2</v>
      </c>
    </row>
    <row r="564" spans="1:21" ht="31.5">
      <c r="A564" s="7" t="s">
        <v>1103</v>
      </c>
      <c r="B564" s="7">
        <v>1987</v>
      </c>
      <c r="C564" s="33" t="s">
        <v>1104</v>
      </c>
      <c r="D564" s="7"/>
      <c r="E564" s="7"/>
      <c r="I564" t="s">
        <v>1123</v>
      </c>
      <c r="K564" t="s">
        <v>17</v>
      </c>
      <c r="M564" t="s">
        <v>1050</v>
      </c>
      <c r="P564">
        <v>0</v>
      </c>
      <c r="R564" t="s">
        <v>1141</v>
      </c>
      <c r="U564">
        <v>5</v>
      </c>
    </row>
    <row r="565" spans="1:21" ht="31.5">
      <c r="A565" t="s">
        <v>1103</v>
      </c>
      <c r="B565">
        <v>1987</v>
      </c>
      <c r="C565" s="32" t="s">
        <v>1104</v>
      </c>
      <c r="I565" t="s">
        <v>1123</v>
      </c>
      <c r="K565" t="s">
        <v>17</v>
      </c>
      <c r="M565" t="s">
        <v>1050</v>
      </c>
      <c r="P565">
        <v>2</v>
      </c>
      <c r="R565" t="s">
        <v>1141</v>
      </c>
      <c r="U565">
        <v>8.1</v>
      </c>
    </row>
    <row r="566" spans="1:21" ht="31.5">
      <c r="A566" s="7" t="s">
        <v>1103</v>
      </c>
      <c r="B566" s="7">
        <v>1987</v>
      </c>
      <c r="C566" s="33" t="s">
        <v>1104</v>
      </c>
      <c r="D566" s="7"/>
      <c r="E566" s="7"/>
      <c r="I566" t="s">
        <v>1123</v>
      </c>
      <c r="K566" t="s">
        <v>17</v>
      </c>
      <c r="M566" t="s">
        <v>1050</v>
      </c>
      <c r="P566">
        <v>4</v>
      </c>
      <c r="R566" t="s">
        <v>1141</v>
      </c>
      <c r="U566">
        <v>10.199999999999999</v>
      </c>
    </row>
    <row r="567" spans="1:21" ht="31.5">
      <c r="A567" t="s">
        <v>1103</v>
      </c>
      <c r="B567">
        <v>1987</v>
      </c>
      <c r="C567" s="32" t="s">
        <v>1104</v>
      </c>
      <c r="I567" t="s">
        <v>1123</v>
      </c>
      <c r="K567" t="s">
        <v>17</v>
      </c>
      <c r="M567" t="s">
        <v>1050</v>
      </c>
      <c r="P567">
        <v>5</v>
      </c>
      <c r="R567" t="s">
        <v>1141</v>
      </c>
      <c r="U567">
        <v>12.2</v>
      </c>
    </row>
    <row r="568" spans="1:21" ht="31.5">
      <c r="A568" s="7" t="s">
        <v>1103</v>
      </c>
      <c r="B568" s="7">
        <v>1987</v>
      </c>
      <c r="C568" s="33" t="s">
        <v>1104</v>
      </c>
      <c r="D568" s="7"/>
      <c r="E568" s="7"/>
      <c r="I568" t="s">
        <v>1123</v>
      </c>
      <c r="K568" t="s">
        <v>17</v>
      </c>
      <c r="M568" t="s">
        <v>1050</v>
      </c>
      <c r="P568">
        <v>6</v>
      </c>
      <c r="R568" t="s">
        <v>1141</v>
      </c>
      <c r="U568">
        <v>18.899999999999999</v>
      </c>
    </row>
    <row r="569" spans="1:21" ht="31.5">
      <c r="A569" t="s">
        <v>1103</v>
      </c>
      <c r="B569">
        <v>1987</v>
      </c>
      <c r="C569" s="32" t="s">
        <v>1104</v>
      </c>
      <c r="I569" t="s">
        <v>1123</v>
      </c>
      <c r="K569" t="s">
        <v>17</v>
      </c>
      <c r="M569" t="s">
        <v>1050</v>
      </c>
      <c r="P569">
        <v>8</v>
      </c>
      <c r="R569" t="s">
        <v>1141</v>
      </c>
      <c r="U569">
        <v>21.2</v>
      </c>
    </row>
    <row r="570" spans="1:21" ht="31.5">
      <c r="A570" s="7" t="s">
        <v>1103</v>
      </c>
      <c r="B570" s="7">
        <v>1987</v>
      </c>
      <c r="C570" s="33" t="s">
        <v>1104</v>
      </c>
      <c r="D570" s="7"/>
      <c r="E570" s="7"/>
      <c r="I570" t="s">
        <v>1123</v>
      </c>
      <c r="K570" t="s">
        <v>17</v>
      </c>
      <c r="M570" t="s">
        <v>1050</v>
      </c>
      <c r="P570">
        <v>12</v>
      </c>
      <c r="R570" t="s">
        <v>1141</v>
      </c>
      <c r="U570">
        <v>0.7</v>
      </c>
    </row>
    <row r="571" spans="1:21" ht="31.5">
      <c r="A571" t="s">
        <v>1103</v>
      </c>
      <c r="B571">
        <v>1987</v>
      </c>
      <c r="C571" s="32" t="s">
        <v>1104</v>
      </c>
      <c r="I571" t="s">
        <v>1123</v>
      </c>
      <c r="K571" t="s">
        <v>17</v>
      </c>
      <c r="M571" t="s">
        <v>1050</v>
      </c>
      <c r="P571">
        <v>16</v>
      </c>
      <c r="R571" t="s">
        <v>1141</v>
      </c>
      <c r="U571">
        <v>0.5</v>
      </c>
    </row>
    <row r="572" spans="1:21" ht="31.5">
      <c r="A572" s="7" t="s">
        <v>1103</v>
      </c>
      <c r="B572" s="7">
        <v>1987</v>
      </c>
      <c r="C572" s="33" t="s">
        <v>1104</v>
      </c>
      <c r="D572" s="7"/>
      <c r="E572" s="7"/>
      <c r="I572" t="s">
        <v>1123</v>
      </c>
      <c r="K572" t="s">
        <v>17</v>
      </c>
      <c r="M572" t="s">
        <v>1050</v>
      </c>
      <c r="P572">
        <v>32</v>
      </c>
      <c r="R572" t="s">
        <v>1141</v>
      </c>
      <c r="U572">
        <v>0.1</v>
      </c>
    </row>
    <row r="573" spans="1:21" ht="31.5">
      <c r="A573" t="s">
        <v>1103</v>
      </c>
      <c r="B573">
        <v>1987</v>
      </c>
      <c r="C573" s="32" t="s">
        <v>1104</v>
      </c>
      <c r="I573" t="s">
        <v>1123</v>
      </c>
      <c r="K573" t="s">
        <v>17</v>
      </c>
      <c r="M573" t="s">
        <v>1110</v>
      </c>
      <c r="P573">
        <v>0</v>
      </c>
      <c r="R573" t="s">
        <v>1141</v>
      </c>
      <c r="U573">
        <v>7.5</v>
      </c>
    </row>
    <row r="574" spans="1:21" ht="31.5">
      <c r="A574" s="7" t="s">
        <v>1103</v>
      </c>
      <c r="B574" s="7">
        <v>1987</v>
      </c>
      <c r="C574" s="33" t="s">
        <v>1104</v>
      </c>
      <c r="D574" s="7"/>
      <c r="E574" s="7"/>
      <c r="I574" t="s">
        <v>1123</v>
      </c>
      <c r="K574" t="s">
        <v>17</v>
      </c>
      <c r="M574" t="s">
        <v>1110</v>
      </c>
      <c r="P574">
        <v>2</v>
      </c>
      <c r="R574" t="s">
        <v>1141</v>
      </c>
      <c r="U574">
        <v>8.5</v>
      </c>
    </row>
    <row r="575" spans="1:21" ht="31.5">
      <c r="A575" t="s">
        <v>1103</v>
      </c>
      <c r="B575">
        <v>1987</v>
      </c>
      <c r="C575" s="32" t="s">
        <v>1104</v>
      </c>
      <c r="I575" t="s">
        <v>1123</v>
      </c>
      <c r="K575" t="s">
        <v>17</v>
      </c>
      <c r="M575" t="s">
        <v>1110</v>
      </c>
      <c r="P575">
        <v>4</v>
      </c>
      <c r="R575" t="s">
        <v>1141</v>
      </c>
      <c r="U575">
        <v>10</v>
      </c>
    </row>
    <row r="576" spans="1:21" ht="31.5">
      <c r="A576" s="7" t="s">
        <v>1103</v>
      </c>
      <c r="B576" s="7">
        <v>1987</v>
      </c>
      <c r="C576" s="33" t="s">
        <v>1104</v>
      </c>
      <c r="D576" s="7"/>
      <c r="E576" s="7"/>
      <c r="I576" t="s">
        <v>1123</v>
      </c>
      <c r="K576" t="s">
        <v>17</v>
      </c>
      <c r="M576" t="s">
        <v>1110</v>
      </c>
      <c r="P576">
        <v>6</v>
      </c>
      <c r="R576" t="s">
        <v>1141</v>
      </c>
      <c r="U576">
        <v>12</v>
      </c>
    </row>
    <row r="577" spans="1:21" ht="31.5">
      <c r="A577" t="s">
        <v>1103</v>
      </c>
      <c r="B577">
        <v>1987</v>
      </c>
      <c r="C577" s="32" t="s">
        <v>1104</v>
      </c>
      <c r="I577" t="s">
        <v>1123</v>
      </c>
      <c r="K577" t="s">
        <v>17</v>
      </c>
      <c r="M577" t="s">
        <v>1110</v>
      </c>
      <c r="P577">
        <v>8</v>
      </c>
      <c r="R577" t="s">
        <v>1141</v>
      </c>
      <c r="U577">
        <v>9.1</v>
      </c>
    </row>
    <row r="578" spans="1:21" ht="31.5">
      <c r="A578" s="7" t="s">
        <v>1103</v>
      </c>
      <c r="B578" s="7">
        <v>1987</v>
      </c>
      <c r="C578" s="33" t="s">
        <v>1104</v>
      </c>
      <c r="D578" s="7"/>
      <c r="E578" s="7"/>
      <c r="I578" t="s">
        <v>1123</v>
      </c>
      <c r="K578" t="s">
        <v>17</v>
      </c>
      <c r="M578" t="s">
        <v>1110</v>
      </c>
      <c r="P578">
        <v>9</v>
      </c>
      <c r="R578" t="s">
        <v>1141</v>
      </c>
      <c r="U578">
        <v>3.1</v>
      </c>
    </row>
    <row r="579" spans="1:21" ht="31.5">
      <c r="A579" t="s">
        <v>1103</v>
      </c>
      <c r="B579">
        <v>1987</v>
      </c>
      <c r="C579" s="32" t="s">
        <v>1104</v>
      </c>
      <c r="I579" t="s">
        <v>1123</v>
      </c>
      <c r="K579" t="s">
        <v>17</v>
      </c>
      <c r="M579" t="s">
        <v>1110</v>
      </c>
      <c r="P579">
        <v>12</v>
      </c>
      <c r="R579" t="s">
        <v>1141</v>
      </c>
      <c r="U579">
        <v>0.9</v>
      </c>
    </row>
    <row r="580" spans="1:21" ht="31.5">
      <c r="A580" s="7" t="s">
        <v>1103</v>
      </c>
      <c r="B580" s="7">
        <v>1987</v>
      </c>
      <c r="C580" s="33" t="s">
        <v>1104</v>
      </c>
      <c r="D580" s="7"/>
      <c r="E580" s="7"/>
      <c r="I580" t="s">
        <v>1123</v>
      </c>
      <c r="K580" t="s">
        <v>17</v>
      </c>
      <c r="M580" t="s">
        <v>1110</v>
      </c>
      <c r="P580">
        <v>16</v>
      </c>
      <c r="R580" t="s">
        <v>1141</v>
      </c>
      <c r="U580">
        <v>0.6</v>
      </c>
    </row>
    <row r="581" spans="1:21" ht="31.5">
      <c r="A581" t="s">
        <v>1103</v>
      </c>
      <c r="B581">
        <v>1987</v>
      </c>
      <c r="C581" s="32" t="s">
        <v>1104</v>
      </c>
      <c r="I581" t="s">
        <v>1123</v>
      </c>
      <c r="K581" t="s">
        <v>17</v>
      </c>
      <c r="M581" t="s">
        <v>1110</v>
      </c>
      <c r="P581">
        <v>32</v>
      </c>
      <c r="R581" t="s">
        <v>1141</v>
      </c>
      <c r="U581">
        <v>0.1</v>
      </c>
    </row>
    <row r="582" spans="1:21" ht="31.5">
      <c r="A582" s="7" t="s">
        <v>1103</v>
      </c>
      <c r="B582" s="7">
        <v>1987</v>
      </c>
      <c r="C582" s="33" t="s">
        <v>1104</v>
      </c>
      <c r="D582" s="7"/>
      <c r="E582" s="7"/>
      <c r="I582" t="s">
        <v>1124</v>
      </c>
      <c r="K582" t="s">
        <v>17</v>
      </c>
      <c r="M582" t="s">
        <v>1111</v>
      </c>
      <c r="P582">
        <v>0</v>
      </c>
      <c r="R582" t="s">
        <v>1141</v>
      </c>
      <c r="U582">
        <v>29.7</v>
      </c>
    </row>
    <row r="583" spans="1:21" ht="31.5">
      <c r="A583" t="s">
        <v>1103</v>
      </c>
      <c r="B583">
        <v>1987</v>
      </c>
      <c r="C583" s="32" t="s">
        <v>1104</v>
      </c>
      <c r="I583" t="s">
        <v>1124</v>
      </c>
      <c r="K583" t="s">
        <v>17</v>
      </c>
      <c r="M583" t="s">
        <v>1111</v>
      </c>
      <c r="P583">
        <v>2</v>
      </c>
      <c r="R583" t="s">
        <v>1141</v>
      </c>
      <c r="U583">
        <v>30.7</v>
      </c>
    </row>
    <row r="584" spans="1:21" ht="31.5">
      <c r="A584" s="7" t="s">
        <v>1103</v>
      </c>
      <c r="B584" s="7">
        <v>1987</v>
      </c>
      <c r="C584" s="33" t="s">
        <v>1104</v>
      </c>
      <c r="D584" s="7"/>
      <c r="E584" s="7"/>
      <c r="I584" t="s">
        <v>1124</v>
      </c>
      <c r="K584" t="s">
        <v>17</v>
      </c>
      <c r="M584" t="s">
        <v>1111</v>
      </c>
      <c r="P584">
        <v>3</v>
      </c>
      <c r="R584" t="s">
        <v>1141</v>
      </c>
      <c r="U584">
        <v>29.5</v>
      </c>
    </row>
    <row r="585" spans="1:21" ht="31.5">
      <c r="A585" t="s">
        <v>1103</v>
      </c>
      <c r="B585">
        <v>1987</v>
      </c>
      <c r="C585" s="32" t="s">
        <v>1104</v>
      </c>
      <c r="I585" t="s">
        <v>1124</v>
      </c>
      <c r="K585" t="s">
        <v>17</v>
      </c>
      <c r="M585" t="s">
        <v>1111</v>
      </c>
      <c r="P585">
        <v>4</v>
      </c>
      <c r="R585" t="s">
        <v>1141</v>
      </c>
      <c r="U585">
        <v>30.3</v>
      </c>
    </row>
    <row r="586" spans="1:21" ht="31.5">
      <c r="A586" s="7" t="s">
        <v>1103</v>
      </c>
      <c r="B586" s="7">
        <v>1987</v>
      </c>
      <c r="C586" s="33" t="s">
        <v>1104</v>
      </c>
      <c r="D586" s="7"/>
      <c r="E586" s="7"/>
      <c r="I586" t="s">
        <v>1124</v>
      </c>
      <c r="K586" t="s">
        <v>17</v>
      </c>
      <c r="M586" t="s">
        <v>1111</v>
      </c>
      <c r="P586">
        <v>5</v>
      </c>
      <c r="R586" t="s">
        <v>1141</v>
      </c>
      <c r="U586">
        <v>14.5</v>
      </c>
    </row>
    <row r="587" spans="1:21" ht="31.5">
      <c r="A587" t="s">
        <v>1103</v>
      </c>
      <c r="B587">
        <v>1987</v>
      </c>
      <c r="C587" s="32" t="s">
        <v>1104</v>
      </c>
      <c r="I587" t="s">
        <v>1124</v>
      </c>
      <c r="K587" t="s">
        <v>17</v>
      </c>
      <c r="M587" t="s">
        <v>1111</v>
      </c>
      <c r="P587">
        <v>6</v>
      </c>
      <c r="R587" t="s">
        <v>1141</v>
      </c>
      <c r="U587">
        <v>6.2</v>
      </c>
    </row>
    <row r="588" spans="1:21" ht="31.5">
      <c r="A588" s="7" t="s">
        <v>1103</v>
      </c>
      <c r="B588" s="7">
        <v>1987</v>
      </c>
      <c r="C588" s="33" t="s">
        <v>1104</v>
      </c>
      <c r="D588" s="7"/>
      <c r="E588" s="7"/>
      <c r="I588" t="s">
        <v>1124</v>
      </c>
      <c r="K588" t="s">
        <v>17</v>
      </c>
      <c r="M588" t="s">
        <v>1111</v>
      </c>
      <c r="P588">
        <v>8</v>
      </c>
      <c r="R588" t="s">
        <v>1141</v>
      </c>
      <c r="U588">
        <v>2.1</v>
      </c>
    </row>
    <row r="589" spans="1:21" ht="31.5">
      <c r="A589" t="s">
        <v>1103</v>
      </c>
      <c r="B589">
        <v>1987</v>
      </c>
      <c r="C589" s="32" t="s">
        <v>1104</v>
      </c>
      <c r="I589" t="s">
        <v>1124</v>
      </c>
      <c r="K589" t="s">
        <v>17</v>
      </c>
      <c r="M589" t="s">
        <v>1111</v>
      </c>
      <c r="P589">
        <v>12</v>
      </c>
      <c r="R589" t="s">
        <v>1141</v>
      </c>
      <c r="U589">
        <v>0.7</v>
      </c>
    </row>
    <row r="590" spans="1:21" ht="31.5">
      <c r="A590" s="7" t="s">
        <v>1103</v>
      </c>
      <c r="B590" s="7">
        <v>1987</v>
      </c>
      <c r="C590" s="33" t="s">
        <v>1104</v>
      </c>
      <c r="D590" s="7"/>
      <c r="E590" s="7"/>
      <c r="I590" t="s">
        <v>1124</v>
      </c>
      <c r="K590" t="s">
        <v>17</v>
      </c>
      <c r="M590" t="s">
        <v>1111</v>
      </c>
      <c r="P590">
        <v>16</v>
      </c>
      <c r="R590" t="s">
        <v>1141</v>
      </c>
      <c r="U590">
        <v>0.4</v>
      </c>
    </row>
    <row r="591" spans="1:21" ht="31.5">
      <c r="A591" t="s">
        <v>1103</v>
      </c>
      <c r="B591">
        <v>1987</v>
      </c>
      <c r="C591" s="32" t="s">
        <v>1104</v>
      </c>
      <c r="I591" t="s">
        <v>1124</v>
      </c>
      <c r="K591" t="s">
        <v>17</v>
      </c>
      <c r="M591" t="s">
        <v>1111</v>
      </c>
      <c r="P591">
        <v>32</v>
      </c>
      <c r="R591" t="s">
        <v>1141</v>
      </c>
      <c r="U591">
        <v>0.2</v>
      </c>
    </row>
    <row r="592" spans="1:21" ht="31.5">
      <c r="A592" s="7" t="s">
        <v>1103</v>
      </c>
      <c r="B592" s="7">
        <v>1987</v>
      </c>
      <c r="C592" s="33" t="s">
        <v>1104</v>
      </c>
      <c r="D592" s="7"/>
      <c r="E592" s="7"/>
      <c r="I592" t="s">
        <v>1125</v>
      </c>
      <c r="K592" t="s">
        <v>17</v>
      </c>
      <c r="M592" t="s">
        <v>1050</v>
      </c>
      <c r="P592">
        <v>0</v>
      </c>
      <c r="R592" t="s">
        <v>1141</v>
      </c>
      <c r="U592">
        <v>3.6</v>
      </c>
    </row>
    <row r="593" spans="1:21" ht="31.5">
      <c r="A593" t="s">
        <v>1103</v>
      </c>
      <c r="B593">
        <v>1987</v>
      </c>
      <c r="C593" s="32" t="s">
        <v>1104</v>
      </c>
      <c r="I593" t="s">
        <v>1125</v>
      </c>
      <c r="K593" t="s">
        <v>17</v>
      </c>
      <c r="M593" t="s">
        <v>1050</v>
      </c>
      <c r="P593">
        <v>2</v>
      </c>
      <c r="R593" t="s">
        <v>1141</v>
      </c>
      <c r="U593">
        <v>3.5</v>
      </c>
    </row>
    <row r="594" spans="1:21" ht="31.5">
      <c r="A594" s="7" t="s">
        <v>1103</v>
      </c>
      <c r="B594" s="7">
        <v>1987</v>
      </c>
      <c r="C594" s="33" t="s">
        <v>1104</v>
      </c>
      <c r="D594" s="7"/>
      <c r="E594" s="7"/>
      <c r="I594" t="s">
        <v>1125</v>
      </c>
      <c r="K594" t="s">
        <v>17</v>
      </c>
      <c r="M594" t="s">
        <v>1050</v>
      </c>
      <c r="P594">
        <v>4</v>
      </c>
      <c r="R594" t="s">
        <v>1141</v>
      </c>
      <c r="U594">
        <v>5.7</v>
      </c>
    </row>
    <row r="595" spans="1:21" ht="31.5">
      <c r="A595" t="s">
        <v>1103</v>
      </c>
      <c r="B595">
        <v>1987</v>
      </c>
      <c r="C595" s="32" t="s">
        <v>1104</v>
      </c>
      <c r="I595" t="s">
        <v>1125</v>
      </c>
      <c r="K595" t="s">
        <v>17</v>
      </c>
      <c r="M595" t="s">
        <v>1050</v>
      </c>
      <c r="P595">
        <v>6</v>
      </c>
      <c r="R595" t="s">
        <v>1141</v>
      </c>
      <c r="U595">
        <v>5.9</v>
      </c>
    </row>
    <row r="596" spans="1:21" ht="31.5">
      <c r="A596" s="7" t="s">
        <v>1103</v>
      </c>
      <c r="B596" s="7">
        <v>1987</v>
      </c>
      <c r="C596" s="33" t="s">
        <v>1104</v>
      </c>
      <c r="D596" s="7"/>
      <c r="E596" s="7"/>
      <c r="I596" t="s">
        <v>1125</v>
      </c>
      <c r="K596" t="s">
        <v>17</v>
      </c>
      <c r="M596" t="s">
        <v>1050</v>
      </c>
      <c r="P596">
        <v>8</v>
      </c>
      <c r="R596" t="s">
        <v>1141</v>
      </c>
      <c r="U596">
        <v>4.0999999999999996</v>
      </c>
    </row>
    <row r="597" spans="1:21" ht="31.5">
      <c r="A597" t="s">
        <v>1103</v>
      </c>
      <c r="B597">
        <v>1987</v>
      </c>
      <c r="C597" s="32" t="s">
        <v>1104</v>
      </c>
      <c r="I597" t="s">
        <v>1125</v>
      </c>
      <c r="K597" t="s">
        <v>17</v>
      </c>
      <c r="M597" t="s">
        <v>1050</v>
      </c>
      <c r="P597">
        <v>12</v>
      </c>
      <c r="R597" t="s">
        <v>1141</v>
      </c>
      <c r="U597">
        <v>4.0999999999999996</v>
      </c>
    </row>
    <row r="598" spans="1:21" ht="31.5">
      <c r="A598" s="7" t="s">
        <v>1103</v>
      </c>
      <c r="B598" s="7">
        <v>1987</v>
      </c>
      <c r="C598" s="33" t="s">
        <v>1104</v>
      </c>
      <c r="D598" s="7"/>
      <c r="E598" s="7"/>
      <c r="I598" t="s">
        <v>1125</v>
      </c>
      <c r="K598" t="s">
        <v>17</v>
      </c>
      <c r="M598" t="s">
        <v>1050</v>
      </c>
      <c r="P598">
        <v>16</v>
      </c>
      <c r="R598" t="s">
        <v>1141</v>
      </c>
      <c r="U598">
        <v>4</v>
      </c>
    </row>
    <row r="599" spans="1:21" ht="31.5">
      <c r="A599" t="s">
        <v>1103</v>
      </c>
      <c r="B599">
        <v>1987</v>
      </c>
      <c r="C599" s="32" t="s">
        <v>1104</v>
      </c>
      <c r="I599" t="s">
        <v>1126</v>
      </c>
      <c r="K599" t="s">
        <v>17</v>
      </c>
      <c r="M599" t="s">
        <v>1050</v>
      </c>
      <c r="P599">
        <v>32</v>
      </c>
      <c r="R599" t="s">
        <v>1141</v>
      </c>
      <c r="U599">
        <v>0.4</v>
      </c>
    </row>
    <row r="600" spans="1:21" ht="31.5">
      <c r="A600" s="7" t="s">
        <v>1103</v>
      </c>
      <c r="B600" s="7">
        <v>1987</v>
      </c>
      <c r="C600" s="33" t="s">
        <v>1104</v>
      </c>
      <c r="D600" s="7"/>
      <c r="E600" s="7"/>
      <c r="I600" t="s">
        <v>1126</v>
      </c>
      <c r="K600" t="s">
        <v>17</v>
      </c>
      <c r="M600" t="s">
        <v>1110</v>
      </c>
      <c r="P600">
        <v>0</v>
      </c>
      <c r="R600" t="s">
        <v>1141</v>
      </c>
      <c r="U600">
        <v>4.7</v>
      </c>
    </row>
    <row r="601" spans="1:21" ht="31.5">
      <c r="A601" t="s">
        <v>1103</v>
      </c>
      <c r="B601">
        <v>1987</v>
      </c>
      <c r="C601" s="32" t="s">
        <v>1104</v>
      </c>
      <c r="I601" t="s">
        <v>1126</v>
      </c>
      <c r="K601" t="s">
        <v>17</v>
      </c>
      <c r="M601" t="s">
        <v>1110</v>
      </c>
      <c r="P601">
        <v>2</v>
      </c>
      <c r="R601" t="s">
        <v>1141</v>
      </c>
      <c r="U601">
        <v>4.9000000000000004</v>
      </c>
    </row>
    <row r="602" spans="1:21" ht="31.5">
      <c r="A602" s="7" t="s">
        <v>1103</v>
      </c>
      <c r="B602" s="7">
        <v>1987</v>
      </c>
      <c r="C602" s="33" t="s">
        <v>1104</v>
      </c>
      <c r="D602" s="7"/>
      <c r="E602" s="7"/>
      <c r="I602" t="s">
        <v>1126</v>
      </c>
      <c r="K602" t="s">
        <v>17</v>
      </c>
      <c r="M602" t="s">
        <v>1110</v>
      </c>
      <c r="P602">
        <v>4</v>
      </c>
      <c r="R602" t="s">
        <v>1141</v>
      </c>
      <c r="U602">
        <v>6.6</v>
      </c>
    </row>
    <row r="603" spans="1:21" ht="31.5">
      <c r="A603" t="s">
        <v>1103</v>
      </c>
      <c r="B603">
        <v>1987</v>
      </c>
      <c r="C603" s="32" t="s">
        <v>1104</v>
      </c>
      <c r="I603" t="s">
        <v>1126</v>
      </c>
      <c r="K603" t="s">
        <v>17</v>
      </c>
      <c r="M603" t="s">
        <v>1110</v>
      </c>
      <c r="P603">
        <v>6</v>
      </c>
      <c r="R603" t="s">
        <v>1141</v>
      </c>
      <c r="U603">
        <v>9.9</v>
      </c>
    </row>
    <row r="604" spans="1:21" ht="31.5">
      <c r="A604" s="7" t="s">
        <v>1103</v>
      </c>
      <c r="B604" s="7">
        <v>1987</v>
      </c>
      <c r="C604" s="33" t="s">
        <v>1104</v>
      </c>
      <c r="D604" s="7"/>
      <c r="E604" s="7"/>
      <c r="I604" t="s">
        <v>1126</v>
      </c>
      <c r="K604" t="s">
        <v>17</v>
      </c>
      <c r="M604" t="s">
        <v>1110</v>
      </c>
      <c r="P604">
        <v>8</v>
      </c>
      <c r="R604" t="s">
        <v>1141</v>
      </c>
      <c r="U604">
        <v>9.8000000000000007</v>
      </c>
    </row>
    <row r="605" spans="1:21" ht="31.5">
      <c r="A605" t="s">
        <v>1103</v>
      </c>
      <c r="B605">
        <v>1987</v>
      </c>
      <c r="C605" s="32" t="s">
        <v>1104</v>
      </c>
      <c r="I605" t="s">
        <v>1126</v>
      </c>
      <c r="K605" t="s">
        <v>17</v>
      </c>
      <c r="M605" t="s">
        <v>1110</v>
      </c>
      <c r="P605">
        <v>12</v>
      </c>
      <c r="R605" t="s">
        <v>1141</v>
      </c>
      <c r="U605">
        <v>3.3</v>
      </c>
    </row>
    <row r="606" spans="1:21" ht="31.5">
      <c r="A606" s="7" t="s">
        <v>1103</v>
      </c>
      <c r="B606" s="7">
        <v>1987</v>
      </c>
      <c r="C606" s="33" t="s">
        <v>1104</v>
      </c>
      <c r="D606" s="7"/>
      <c r="E606" s="7"/>
      <c r="I606" t="s">
        <v>1126</v>
      </c>
      <c r="K606" t="s">
        <v>17</v>
      </c>
      <c r="M606" t="s">
        <v>1110</v>
      </c>
      <c r="P606">
        <v>16</v>
      </c>
      <c r="R606" t="s">
        <v>1141</v>
      </c>
      <c r="U606">
        <v>1.7</v>
      </c>
    </row>
    <row r="607" spans="1:21" ht="31.5">
      <c r="A607" t="s">
        <v>1103</v>
      </c>
      <c r="B607">
        <v>1987</v>
      </c>
      <c r="C607" s="32" t="s">
        <v>1104</v>
      </c>
      <c r="I607" t="s">
        <v>1125</v>
      </c>
      <c r="K607" t="s">
        <v>17</v>
      </c>
      <c r="M607" t="s">
        <v>1111</v>
      </c>
      <c r="P607">
        <v>0</v>
      </c>
      <c r="R607" t="s">
        <v>1141</v>
      </c>
      <c r="U607">
        <v>2.8</v>
      </c>
    </row>
    <row r="608" spans="1:21" ht="31.5">
      <c r="A608" s="7" t="s">
        <v>1103</v>
      </c>
      <c r="B608" s="7">
        <v>1987</v>
      </c>
      <c r="C608" s="33" t="s">
        <v>1104</v>
      </c>
      <c r="D608" s="7"/>
      <c r="E608" s="7"/>
      <c r="I608" t="s">
        <v>1125</v>
      </c>
      <c r="K608" t="s">
        <v>17</v>
      </c>
      <c r="M608" t="s">
        <v>1111</v>
      </c>
      <c r="P608">
        <v>2</v>
      </c>
      <c r="R608" t="s">
        <v>1141</v>
      </c>
      <c r="U608">
        <v>5.3</v>
      </c>
    </row>
    <row r="609" spans="1:21" ht="31.5">
      <c r="A609" t="s">
        <v>1103</v>
      </c>
      <c r="B609">
        <v>1987</v>
      </c>
      <c r="C609" s="32" t="s">
        <v>1104</v>
      </c>
      <c r="I609" t="s">
        <v>1125</v>
      </c>
      <c r="K609" t="s">
        <v>17</v>
      </c>
      <c r="M609" t="s">
        <v>1111</v>
      </c>
      <c r="P609">
        <v>4</v>
      </c>
      <c r="R609" t="s">
        <v>1141</v>
      </c>
      <c r="U609">
        <v>6.1</v>
      </c>
    </row>
    <row r="610" spans="1:21" ht="31.5">
      <c r="A610" s="7" t="s">
        <v>1103</v>
      </c>
      <c r="B610" s="7">
        <v>1987</v>
      </c>
      <c r="C610" s="33" t="s">
        <v>1104</v>
      </c>
      <c r="D610" s="7"/>
      <c r="E610" s="7"/>
      <c r="I610" t="s">
        <v>1125</v>
      </c>
      <c r="K610" t="s">
        <v>17</v>
      </c>
      <c r="M610" t="s">
        <v>1111</v>
      </c>
      <c r="P610">
        <v>6</v>
      </c>
      <c r="R610" t="s">
        <v>1141</v>
      </c>
      <c r="U610">
        <v>5.5</v>
      </c>
    </row>
    <row r="611" spans="1:21" ht="31.5">
      <c r="A611" t="s">
        <v>1103</v>
      </c>
      <c r="B611">
        <v>1987</v>
      </c>
      <c r="C611" s="32" t="s">
        <v>1104</v>
      </c>
      <c r="I611" t="s">
        <v>1125</v>
      </c>
      <c r="K611" t="s">
        <v>17</v>
      </c>
      <c r="M611" t="s">
        <v>1111</v>
      </c>
      <c r="P611">
        <v>8</v>
      </c>
      <c r="R611" t="s">
        <v>1141</v>
      </c>
      <c r="U611">
        <v>6.9</v>
      </c>
    </row>
    <row r="612" spans="1:21" ht="31.5">
      <c r="A612" s="7" t="s">
        <v>1103</v>
      </c>
      <c r="B612" s="7">
        <v>1987</v>
      </c>
      <c r="C612" s="33" t="s">
        <v>1104</v>
      </c>
      <c r="D612" s="7"/>
      <c r="E612" s="7"/>
      <c r="I612" t="s">
        <v>1125</v>
      </c>
      <c r="K612" t="s">
        <v>17</v>
      </c>
      <c r="M612" t="s">
        <v>1111</v>
      </c>
      <c r="P612">
        <v>12</v>
      </c>
      <c r="R612" t="s">
        <v>1141</v>
      </c>
      <c r="U612">
        <v>1.6</v>
      </c>
    </row>
    <row r="613" spans="1:21" ht="31.5">
      <c r="A613" t="s">
        <v>1103</v>
      </c>
      <c r="B613">
        <v>1987</v>
      </c>
      <c r="C613" s="32" t="s">
        <v>1104</v>
      </c>
      <c r="I613" t="s">
        <v>1125</v>
      </c>
      <c r="K613" t="s">
        <v>17</v>
      </c>
      <c r="M613" t="s">
        <v>1111</v>
      </c>
      <c r="P613">
        <v>16</v>
      </c>
      <c r="R613" t="s">
        <v>1141</v>
      </c>
      <c r="U613">
        <v>0.9</v>
      </c>
    </row>
    <row r="614" spans="1:21" ht="31.5">
      <c r="A614" s="7" t="s">
        <v>1103</v>
      </c>
      <c r="B614" s="7">
        <v>1987</v>
      </c>
      <c r="C614" s="33" t="s">
        <v>1104</v>
      </c>
      <c r="D614" s="7"/>
      <c r="E614" s="7"/>
      <c r="I614" t="s">
        <v>1125</v>
      </c>
      <c r="K614" t="s">
        <v>17</v>
      </c>
      <c r="M614" t="s">
        <v>1111</v>
      </c>
      <c r="P614">
        <v>32</v>
      </c>
      <c r="R614" t="s">
        <v>1141</v>
      </c>
      <c r="U614">
        <v>0.1</v>
      </c>
    </row>
    <row r="615" spans="1:21" ht="31.5">
      <c r="A615" t="s">
        <v>1103</v>
      </c>
      <c r="B615">
        <v>1987</v>
      </c>
      <c r="C615" s="32" t="s">
        <v>1104</v>
      </c>
      <c r="I615" t="s">
        <v>1127</v>
      </c>
      <c r="K615" t="s">
        <v>17</v>
      </c>
      <c r="M615" t="s">
        <v>1050</v>
      </c>
      <c r="P615">
        <v>0</v>
      </c>
      <c r="R615" t="s">
        <v>1141</v>
      </c>
      <c r="U615">
        <v>2</v>
      </c>
    </row>
    <row r="616" spans="1:21" ht="31.5">
      <c r="A616" s="7" t="s">
        <v>1103</v>
      </c>
      <c r="B616" s="7">
        <v>1987</v>
      </c>
      <c r="C616" s="33" t="s">
        <v>1104</v>
      </c>
      <c r="D616" s="7"/>
      <c r="E616" s="7"/>
      <c r="I616" t="s">
        <v>1127</v>
      </c>
      <c r="K616" t="s">
        <v>17</v>
      </c>
      <c r="M616" t="s">
        <v>1050</v>
      </c>
      <c r="P616">
        <v>2</v>
      </c>
      <c r="R616" t="s">
        <v>1141</v>
      </c>
      <c r="U616">
        <v>2.1</v>
      </c>
    </row>
    <row r="617" spans="1:21" ht="31.5">
      <c r="A617" t="s">
        <v>1103</v>
      </c>
      <c r="B617">
        <v>1987</v>
      </c>
      <c r="C617" s="32" t="s">
        <v>1104</v>
      </c>
      <c r="I617" t="s">
        <v>1127</v>
      </c>
      <c r="K617" t="s">
        <v>17</v>
      </c>
      <c r="M617" t="s">
        <v>1050</v>
      </c>
      <c r="P617">
        <v>3</v>
      </c>
      <c r="R617" t="s">
        <v>1141</v>
      </c>
      <c r="U617">
        <v>2</v>
      </c>
    </row>
    <row r="618" spans="1:21" ht="31.5">
      <c r="A618" s="7" t="s">
        <v>1103</v>
      </c>
      <c r="B618" s="7">
        <v>1987</v>
      </c>
      <c r="C618" s="33" t="s">
        <v>1104</v>
      </c>
      <c r="D618" s="7"/>
      <c r="E618" s="7"/>
      <c r="I618" t="s">
        <v>1127</v>
      </c>
      <c r="K618" t="s">
        <v>17</v>
      </c>
      <c r="M618" t="s">
        <v>1050</v>
      </c>
      <c r="P618">
        <v>4</v>
      </c>
      <c r="R618" t="s">
        <v>1141</v>
      </c>
      <c r="U618">
        <v>3.8</v>
      </c>
    </row>
    <row r="619" spans="1:21" ht="31.5">
      <c r="A619" t="s">
        <v>1103</v>
      </c>
      <c r="B619">
        <v>1987</v>
      </c>
      <c r="C619" s="32" t="s">
        <v>1104</v>
      </c>
      <c r="I619" t="s">
        <v>1127</v>
      </c>
      <c r="K619" t="s">
        <v>17</v>
      </c>
      <c r="M619" t="s">
        <v>1050</v>
      </c>
      <c r="P619">
        <v>5</v>
      </c>
      <c r="R619" t="s">
        <v>1141</v>
      </c>
      <c r="U619">
        <v>4.9000000000000004</v>
      </c>
    </row>
    <row r="620" spans="1:21" ht="31.5">
      <c r="A620" s="7" t="s">
        <v>1103</v>
      </c>
      <c r="B620" s="7">
        <v>1987</v>
      </c>
      <c r="C620" s="33" t="s">
        <v>1104</v>
      </c>
      <c r="D620" s="7"/>
      <c r="E620" s="7"/>
      <c r="I620" t="s">
        <v>1127</v>
      </c>
      <c r="K620" t="s">
        <v>17</v>
      </c>
      <c r="M620" t="s">
        <v>1050</v>
      </c>
      <c r="P620">
        <v>6</v>
      </c>
      <c r="R620" t="s">
        <v>1141</v>
      </c>
      <c r="U620">
        <v>3.1</v>
      </c>
    </row>
    <row r="621" spans="1:21" ht="31.5">
      <c r="A621" t="s">
        <v>1103</v>
      </c>
      <c r="B621">
        <v>1987</v>
      </c>
      <c r="C621" s="32" t="s">
        <v>1104</v>
      </c>
      <c r="I621" t="s">
        <v>1127</v>
      </c>
      <c r="K621" t="s">
        <v>17</v>
      </c>
      <c r="M621" t="s">
        <v>1050</v>
      </c>
      <c r="P621">
        <v>7</v>
      </c>
      <c r="R621" t="s">
        <v>1141</v>
      </c>
      <c r="U621">
        <v>2.5</v>
      </c>
    </row>
    <row r="622" spans="1:21" ht="31.5">
      <c r="A622" s="7" t="s">
        <v>1103</v>
      </c>
      <c r="B622" s="7">
        <v>1987</v>
      </c>
      <c r="C622" s="33" t="s">
        <v>1104</v>
      </c>
      <c r="D622" s="7"/>
      <c r="E622" s="7"/>
      <c r="I622" t="s">
        <v>1127</v>
      </c>
      <c r="K622" t="s">
        <v>17</v>
      </c>
      <c r="M622" t="s">
        <v>1050</v>
      </c>
      <c r="P622">
        <v>8</v>
      </c>
      <c r="R622" t="s">
        <v>1141</v>
      </c>
      <c r="U622">
        <v>2</v>
      </c>
    </row>
    <row r="623" spans="1:21" ht="31.5">
      <c r="A623" t="s">
        <v>1103</v>
      </c>
      <c r="B623">
        <v>1987</v>
      </c>
      <c r="C623" s="32" t="s">
        <v>1104</v>
      </c>
      <c r="I623" t="s">
        <v>1127</v>
      </c>
      <c r="K623" t="s">
        <v>17</v>
      </c>
      <c r="M623" t="s">
        <v>1050</v>
      </c>
      <c r="P623">
        <v>12</v>
      </c>
      <c r="R623" t="s">
        <v>1141</v>
      </c>
      <c r="U623">
        <v>0.8</v>
      </c>
    </row>
    <row r="624" spans="1:21" ht="31.5">
      <c r="A624" s="7" t="s">
        <v>1103</v>
      </c>
      <c r="B624" s="7">
        <v>1987</v>
      </c>
      <c r="C624" s="33" t="s">
        <v>1104</v>
      </c>
      <c r="D624" s="7"/>
      <c r="E624" s="7"/>
      <c r="I624" t="s">
        <v>1127</v>
      </c>
      <c r="K624" t="s">
        <v>17</v>
      </c>
      <c r="M624" t="s">
        <v>1050</v>
      </c>
      <c r="P624">
        <v>32</v>
      </c>
      <c r="R624" t="s">
        <v>1141</v>
      </c>
      <c r="U624">
        <v>0.1</v>
      </c>
    </row>
    <row r="625" spans="1:21" ht="31.5">
      <c r="A625" t="s">
        <v>1103</v>
      </c>
      <c r="B625">
        <v>1987</v>
      </c>
      <c r="C625" s="32" t="s">
        <v>1104</v>
      </c>
      <c r="I625" t="s">
        <v>1127</v>
      </c>
      <c r="K625" t="s">
        <v>17</v>
      </c>
      <c r="M625" t="s">
        <v>1110</v>
      </c>
      <c r="P625">
        <v>0</v>
      </c>
      <c r="R625" t="s">
        <v>1141</v>
      </c>
      <c r="U625">
        <v>4</v>
      </c>
    </row>
    <row r="626" spans="1:21" ht="31.5">
      <c r="A626" s="7" t="s">
        <v>1103</v>
      </c>
      <c r="B626" s="7">
        <v>1987</v>
      </c>
      <c r="C626" s="33" t="s">
        <v>1104</v>
      </c>
      <c r="D626" s="7"/>
      <c r="E626" s="7"/>
      <c r="I626" t="s">
        <v>1128</v>
      </c>
      <c r="K626" t="s">
        <v>17</v>
      </c>
      <c r="M626" t="s">
        <v>1110</v>
      </c>
      <c r="P626">
        <v>2</v>
      </c>
      <c r="R626" t="s">
        <v>1141</v>
      </c>
      <c r="U626">
        <v>4.2</v>
      </c>
    </row>
    <row r="627" spans="1:21" ht="31.5">
      <c r="A627" t="s">
        <v>1103</v>
      </c>
      <c r="B627">
        <v>1987</v>
      </c>
      <c r="C627" s="32" t="s">
        <v>1104</v>
      </c>
      <c r="I627" t="s">
        <v>1128</v>
      </c>
      <c r="K627" t="s">
        <v>17</v>
      </c>
      <c r="M627" t="s">
        <v>1110</v>
      </c>
      <c r="P627">
        <v>4</v>
      </c>
      <c r="R627" t="s">
        <v>1141</v>
      </c>
      <c r="U627">
        <v>4.2</v>
      </c>
    </row>
    <row r="628" spans="1:21" ht="31.5">
      <c r="A628" s="7" t="s">
        <v>1103</v>
      </c>
      <c r="B628" s="7">
        <v>1987</v>
      </c>
      <c r="C628" s="33" t="s">
        <v>1104</v>
      </c>
      <c r="D628" s="7"/>
      <c r="E628" s="7"/>
      <c r="I628" t="s">
        <v>1128</v>
      </c>
      <c r="K628" t="s">
        <v>17</v>
      </c>
      <c r="M628" t="s">
        <v>1110</v>
      </c>
      <c r="P628">
        <v>5</v>
      </c>
      <c r="R628" t="s">
        <v>1141</v>
      </c>
      <c r="U628">
        <v>4.7</v>
      </c>
    </row>
    <row r="629" spans="1:21" ht="31.5">
      <c r="A629" t="s">
        <v>1103</v>
      </c>
      <c r="B629">
        <v>1987</v>
      </c>
      <c r="C629" s="32" t="s">
        <v>1104</v>
      </c>
      <c r="I629" t="s">
        <v>1128</v>
      </c>
      <c r="K629" t="s">
        <v>17</v>
      </c>
      <c r="M629" t="s">
        <v>1110</v>
      </c>
      <c r="P629">
        <v>6</v>
      </c>
      <c r="R629" t="s">
        <v>1141</v>
      </c>
      <c r="U629">
        <v>5.4</v>
      </c>
    </row>
    <row r="630" spans="1:21" ht="31.5">
      <c r="A630" s="7" t="s">
        <v>1103</v>
      </c>
      <c r="B630" s="7">
        <v>1987</v>
      </c>
      <c r="C630" s="33" t="s">
        <v>1104</v>
      </c>
      <c r="D630" s="7"/>
      <c r="E630" s="7"/>
      <c r="I630" t="s">
        <v>1128</v>
      </c>
      <c r="K630" t="s">
        <v>17</v>
      </c>
      <c r="M630" t="s">
        <v>1110</v>
      </c>
      <c r="P630">
        <v>7</v>
      </c>
      <c r="R630" t="s">
        <v>1141</v>
      </c>
      <c r="U630">
        <v>2.2999999999999998</v>
      </c>
    </row>
    <row r="631" spans="1:21" ht="31.5">
      <c r="A631" t="s">
        <v>1103</v>
      </c>
      <c r="B631">
        <v>1987</v>
      </c>
      <c r="C631" s="32" t="s">
        <v>1104</v>
      </c>
      <c r="I631" t="s">
        <v>1128</v>
      </c>
      <c r="K631" t="s">
        <v>17</v>
      </c>
      <c r="M631" t="s">
        <v>1110</v>
      </c>
      <c r="P631">
        <v>8</v>
      </c>
      <c r="R631" t="s">
        <v>1141</v>
      </c>
      <c r="U631">
        <v>1.8</v>
      </c>
    </row>
    <row r="632" spans="1:21" ht="31.5">
      <c r="A632" s="7" t="s">
        <v>1103</v>
      </c>
      <c r="B632" s="7">
        <v>1987</v>
      </c>
      <c r="C632" s="33" t="s">
        <v>1104</v>
      </c>
      <c r="D632" s="7"/>
      <c r="E632" s="7"/>
      <c r="I632" t="s">
        <v>1128</v>
      </c>
      <c r="K632" t="s">
        <v>17</v>
      </c>
      <c r="M632" t="s">
        <v>1110</v>
      </c>
      <c r="P632">
        <v>12</v>
      </c>
      <c r="R632" t="s">
        <v>1141</v>
      </c>
      <c r="U632">
        <v>1.1000000000000001</v>
      </c>
    </row>
    <row r="633" spans="1:21" ht="31.5">
      <c r="A633" t="s">
        <v>1103</v>
      </c>
      <c r="B633">
        <v>1987</v>
      </c>
      <c r="C633" s="32" t="s">
        <v>1104</v>
      </c>
      <c r="I633" t="s">
        <v>1127</v>
      </c>
      <c r="K633" t="s">
        <v>17</v>
      </c>
      <c r="M633" t="s">
        <v>1111</v>
      </c>
      <c r="P633">
        <v>0</v>
      </c>
      <c r="R633" t="s">
        <v>1141</v>
      </c>
      <c r="U633">
        <v>2.2999999999999998</v>
      </c>
    </row>
    <row r="634" spans="1:21" ht="31.5">
      <c r="A634" s="7" t="s">
        <v>1103</v>
      </c>
      <c r="B634" s="7">
        <v>1987</v>
      </c>
      <c r="C634" s="33" t="s">
        <v>1104</v>
      </c>
      <c r="D634" s="7"/>
      <c r="E634" s="7"/>
      <c r="I634" t="s">
        <v>1127</v>
      </c>
      <c r="K634" t="s">
        <v>17</v>
      </c>
      <c r="M634" t="s">
        <v>1111</v>
      </c>
      <c r="P634">
        <v>2</v>
      </c>
      <c r="R634" t="s">
        <v>1141</v>
      </c>
      <c r="U634">
        <v>2.1</v>
      </c>
    </row>
    <row r="635" spans="1:21" ht="31.5">
      <c r="A635" t="s">
        <v>1103</v>
      </c>
      <c r="B635">
        <v>1987</v>
      </c>
      <c r="C635" s="32" t="s">
        <v>1104</v>
      </c>
      <c r="I635" t="s">
        <v>1127</v>
      </c>
      <c r="K635" t="s">
        <v>17</v>
      </c>
      <c r="M635" t="s">
        <v>1111</v>
      </c>
      <c r="P635">
        <v>3</v>
      </c>
      <c r="R635" t="s">
        <v>1141</v>
      </c>
      <c r="U635">
        <v>3.4</v>
      </c>
    </row>
    <row r="636" spans="1:21" ht="31.5">
      <c r="A636" s="7" t="s">
        <v>1103</v>
      </c>
      <c r="B636" s="7">
        <v>1987</v>
      </c>
      <c r="C636" s="33" t="s">
        <v>1104</v>
      </c>
      <c r="D636" s="7"/>
      <c r="E636" s="7"/>
      <c r="I636" t="s">
        <v>1127</v>
      </c>
      <c r="K636" t="s">
        <v>17</v>
      </c>
      <c r="M636" t="s">
        <v>1111</v>
      </c>
      <c r="P636">
        <v>4</v>
      </c>
      <c r="R636" t="s">
        <v>1141</v>
      </c>
      <c r="U636">
        <v>4.3</v>
      </c>
    </row>
    <row r="637" spans="1:21" ht="31.5">
      <c r="A637" t="s">
        <v>1103</v>
      </c>
      <c r="B637">
        <v>1987</v>
      </c>
      <c r="C637" s="32" t="s">
        <v>1104</v>
      </c>
      <c r="I637" t="s">
        <v>1127</v>
      </c>
      <c r="K637" t="s">
        <v>17</v>
      </c>
      <c r="M637" t="s">
        <v>1111</v>
      </c>
      <c r="P637">
        <v>5</v>
      </c>
      <c r="R637" t="s">
        <v>1141</v>
      </c>
      <c r="U637">
        <v>5.5</v>
      </c>
    </row>
    <row r="638" spans="1:21" ht="31.5">
      <c r="A638" s="7" t="s">
        <v>1103</v>
      </c>
      <c r="B638" s="7">
        <v>1987</v>
      </c>
      <c r="C638" s="33" t="s">
        <v>1104</v>
      </c>
      <c r="D638" s="7"/>
      <c r="E638" s="7"/>
      <c r="I638" t="s">
        <v>1127</v>
      </c>
      <c r="K638" t="s">
        <v>17</v>
      </c>
      <c r="M638" t="s">
        <v>1111</v>
      </c>
      <c r="P638">
        <v>6</v>
      </c>
      <c r="R638" t="s">
        <v>1141</v>
      </c>
      <c r="U638">
        <v>5</v>
      </c>
    </row>
    <row r="639" spans="1:21" ht="31.5">
      <c r="A639" t="s">
        <v>1103</v>
      </c>
      <c r="B639">
        <v>1987</v>
      </c>
      <c r="C639" s="32" t="s">
        <v>1104</v>
      </c>
      <c r="I639" t="s">
        <v>1127</v>
      </c>
      <c r="K639" t="s">
        <v>17</v>
      </c>
      <c r="M639" t="s">
        <v>1111</v>
      </c>
      <c r="P639">
        <v>7</v>
      </c>
      <c r="R639" t="s">
        <v>1141</v>
      </c>
      <c r="U639">
        <v>2.4</v>
      </c>
    </row>
    <row r="640" spans="1:21" ht="31.5">
      <c r="A640" s="7" t="s">
        <v>1103</v>
      </c>
      <c r="B640" s="7">
        <v>1987</v>
      </c>
      <c r="C640" s="33" t="s">
        <v>1104</v>
      </c>
      <c r="D640" s="7"/>
      <c r="E640" s="7"/>
      <c r="I640" t="s">
        <v>1127</v>
      </c>
      <c r="K640" t="s">
        <v>17</v>
      </c>
      <c r="M640" t="s">
        <v>1111</v>
      </c>
      <c r="P640">
        <v>8</v>
      </c>
      <c r="R640" t="s">
        <v>1141</v>
      </c>
      <c r="U640">
        <v>2.2999999999999998</v>
      </c>
    </row>
    <row r="641" spans="1:21" ht="31.5">
      <c r="A641" t="s">
        <v>1103</v>
      </c>
      <c r="B641">
        <v>1987</v>
      </c>
      <c r="C641" s="32" t="s">
        <v>1104</v>
      </c>
      <c r="I641" t="s">
        <v>1127</v>
      </c>
      <c r="K641" t="s">
        <v>17</v>
      </c>
      <c r="M641" t="s">
        <v>1111</v>
      </c>
      <c r="P641">
        <v>12</v>
      </c>
      <c r="R641" t="s">
        <v>1141</v>
      </c>
      <c r="U641">
        <v>1</v>
      </c>
    </row>
    <row r="642" spans="1:21" ht="31.5">
      <c r="A642" s="7" t="s">
        <v>1103</v>
      </c>
      <c r="B642" s="7">
        <v>1987</v>
      </c>
      <c r="C642" s="33" t="s">
        <v>1104</v>
      </c>
      <c r="D642" s="7"/>
      <c r="E642" s="7"/>
      <c r="I642" t="s">
        <v>1127</v>
      </c>
      <c r="K642" t="s">
        <v>17</v>
      </c>
      <c r="M642" t="s">
        <v>1111</v>
      </c>
      <c r="P642">
        <v>32</v>
      </c>
      <c r="R642" t="s">
        <v>1141</v>
      </c>
      <c r="U642">
        <v>0.2</v>
      </c>
    </row>
    <row r="643" spans="1:21" ht="31.5">
      <c r="A643" t="s">
        <v>1103</v>
      </c>
      <c r="B643">
        <v>1987</v>
      </c>
      <c r="C643" s="32" t="s">
        <v>1104</v>
      </c>
      <c r="I643" t="s">
        <v>1129</v>
      </c>
      <c r="K643" t="s">
        <v>17</v>
      </c>
      <c r="M643" t="s">
        <v>1050</v>
      </c>
      <c r="P643">
        <v>0</v>
      </c>
      <c r="R643" t="s">
        <v>1141</v>
      </c>
      <c r="U643">
        <v>3</v>
      </c>
    </row>
    <row r="644" spans="1:21" ht="31.5">
      <c r="A644" s="7" t="s">
        <v>1103</v>
      </c>
      <c r="B644" s="7">
        <v>1987</v>
      </c>
      <c r="C644" s="33" t="s">
        <v>1104</v>
      </c>
      <c r="D644" s="7"/>
      <c r="E644" s="7"/>
      <c r="I644" t="s">
        <v>1129</v>
      </c>
      <c r="K644" t="s">
        <v>17</v>
      </c>
      <c r="M644" t="s">
        <v>1050</v>
      </c>
      <c r="P644">
        <v>2</v>
      </c>
      <c r="R644" t="s">
        <v>1141</v>
      </c>
      <c r="U644">
        <v>3</v>
      </c>
    </row>
    <row r="645" spans="1:21" ht="31.5">
      <c r="A645" t="s">
        <v>1103</v>
      </c>
      <c r="B645">
        <v>1987</v>
      </c>
      <c r="C645" s="32" t="s">
        <v>1104</v>
      </c>
      <c r="I645" t="s">
        <v>1129</v>
      </c>
      <c r="K645" t="s">
        <v>17</v>
      </c>
      <c r="M645" t="s">
        <v>1050</v>
      </c>
      <c r="P645">
        <v>4</v>
      </c>
      <c r="R645" t="s">
        <v>1141</v>
      </c>
      <c r="U645">
        <v>3.7</v>
      </c>
    </row>
    <row r="646" spans="1:21" ht="31.5">
      <c r="A646" s="7" t="s">
        <v>1103</v>
      </c>
      <c r="B646" s="7">
        <v>1987</v>
      </c>
      <c r="C646" s="33" t="s">
        <v>1104</v>
      </c>
      <c r="D646" s="7"/>
      <c r="E646" s="7"/>
      <c r="I646" t="s">
        <v>1129</v>
      </c>
      <c r="K646" t="s">
        <v>17</v>
      </c>
      <c r="M646" t="s">
        <v>1050</v>
      </c>
      <c r="P646">
        <v>6</v>
      </c>
      <c r="R646" t="s">
        <v>1141</v>
      </c>
      <c r="U646">
        <v>4</v>
      </c>
    </row>
    <row r="647" spans="1:21" ht="31.5">
      <c r="A647" t="s">
        <v>1103</v>
      </c>
      <c r="B647">
        <v>1987</v>
      </c>
      <c r="C647" s="32" t="s">
        <v>1104</v>
      </c>
      <c r="I647" t="s">
        <v>1129</v>
      </c>
      <c r="K647" t="s">
        <v>17</v>
      </c>
      <c r="M647" t="s">
        <v>1050</v>
      </c>
      <c r="P647">
        <v>7</v>
      </c>
      <c r="R647" t="s">
        <v>1141</v>
      </c>
      <c r="U647">
        <v>7.4</v>
      </c>
    </row>
    <row r="648" spans="1:21" ht="31.5">
      <c r="A648" s="7" t="s">
        <v>1103</v>
      </c>
      <c r="B648" s="7">
        <v>1987</v>
      </c>
      <c r="C648" s="33" t="s">
        <v>1104</v>
      </c>
      <c r="D648" s="7"/>
      <c r="E648" s="7"/>
      <c r="I648" t="s">
        <v>1129</v>
      </c>
      <c r="K648" t="s">
        <v>17</v>
      </c>
      <c r="M648" t="s">
        <v>1050</v>
      </c>
      <c r="P648">
        <v>8</v>
      </c>
      <c r="R648" t="s">
        <v>1141</v>
      </c>
      <c r="U648">
        <v>8.5</v>
      </c>
    </row>
    <row r="649" spans="1:21" ht="31.5">
      <c r="A649" t="s">
        <v>1103</v>
      </c>
      <c r="B649">
        <v>1987</v>
      </c>
      <c r="C649" s="32" t="s">
        <v>1104</v>
      </c>
      <c r="I649" t="s">
        <v>1129</v>
      </c>
      <c r="K649" t="s">
        <v>17</v>
      </c>
      <c r="M649" t="s">
        <v>1050</v>
      </c>
      <c r="P649">
        <v>9</v>
      </c>
      <c r="R649" t="s">
        <v>1141</v>
      </c>
      <c r="U649">
        <v>9.3000000000000007</v>
      </c>
    </row>
    <row r="650" spans="1:21" ht="31.5">
      <c r="A650" s="7" t="s">
        <v>1103</v>
      </c>
      <c r="B650" s="7">
        <v>1987</v>
      </c>
      <c r="C650" s="33" t="s">
        <v>1104</v>
      </c>
      <c r="D650" s="7"/>
      <c r="E650" s="7"/>
      <c r="I650" t="s">
        <v>1129</v>
      </c>
      <c r="K650" t="s">
        <v>17</v>
      </c>
      <c r="M650" t="s">
        <v>1050</v>
      </c>
      <c r="P650">
        <v>10</v>
      </c>
      <c r="R650" t="s">
        <v>1141</v>
      </c>
      <c r="U650">
        <v>1.6</v>
      </c>
    </row>
    <row r="651" spans="1:21" ht="31.5">
      <c r="A651" t="s">
        <v>1103</v>
      </c>
      <c r="B651">
        <v>1987</v>
      </c>
      <c r="C651" s="32" t="s">
        <v>1104</v>
      </c>
      <c r="I651" t="s">
        <v>1129</v>
      </c>
      <c r="K651" t="s">
        <v>17</v>
      </c>
      <c r="M651" t="s">
        <v>1050</v>
      </c>
      <c r="P651">
        <v>12</v>
      </c>
      <c r="R651" t="s">
        <v>1141</v>
      </c>
      <c r="U651">
        <v>1</v>
      </c>
    </row>
    <row r="652" spans="1:21" ht="31.5">
      <c r="A652" s="7" t="s">
        <v>1103</v>
      </c>
      <c r="B652" s="7">
        <v>1987</v>
      </c>
      <c r="C652" s="33" t="s">
        <v>1104</v>
      </c>
      <c r="D652" s="7"/>
      <c r="E652" s="7"/>
      <c r="I652" t="s">
        <v>1129</v>
      </c>
      <c r="K652" t="s">
        <v>17</v>
      </c>
      <c r="M652" t="s">
        <v>1050</v>
      </c>
      <c r="P652">
        <v>32</v>
      </c>
      <c r="R652" t="s">
        <v>1141</v>
      </c>
      <c r="U652">
        <v>0.1</v>
      </c>
    </row>
    <row r="653" spans="1:21" ht="31.5">
      <c r="A653" t="s">
        <v>1103</v>
      </c>
      <c r="B653">
        <v>1987</v>
      </c>
      <c r="C653" s="32" t="s">
        <v>1104</v>
      </c>
      <c r="I653" t="s">
        <v>1130</v>
      </c>
      <c r="K653" t="s">
        <v>17</v>
      </c>
      <c r="M653" t="s">
        <v>1110</v>
      </c>
      <c r="P653">
        <v>0</v>
      </c>
      <c r="R653" t="s">
        <v>1141</v>
      </c>
      <c r="U653">
        <v>7.1</v>
      </c>
    </row>
    <row r="654" spans="1:21" ht="31.5">
      <c r="A654" s="7" t="s">
        <v>1103</v>
      </c>
      <c r="B654" s="7">
        <v>1987</v>
      </c>
      <c r="C654" s="33" t="s">
        <v>1104</v>
      </c>
      <c r="D654" s="7"/>
      <c r="E654" s="7"/>
      <c r="I654" t="s">
        <v>1130</v>
      </c>
      <c r="K654" t="s">
        <v>17</v>
      </c>
      <c r="M654" t="s">
        <v>1110</v>
      </c>
      <c r="P654">
        <v>2</v>
      </c>
      <c r="R654" t="s">
        <v>1141</v>
      </c>
      <c r="U654">
        <v>5.9</v>
      </c>
    </row>
    <row r="655" spans="1:21" ht="31.5">
      <c r="A655" t="s">
        <v>1103</v>
      </c>
      <c r="B655">
        <v>1987</v>
      </c>
      <c r="C655" s="32" t="s">
        <v>1104</v>
      </c>
      <c r="I655" t="s">
        <v>1130</v>
      </c>
      <c r="K655" t="s">
        <v>17</v>
      </c>
      <c r="M655" t="s">
        <v>1110</v>
      </c>
      <c r="P655">
        <v>4</v>
      </c>
      <c r="R655" t="s">
        <v>1141</v>
      </c>
      <c r="U655">
        <v>5.0999999999999996</v>
      </c>
    </row>
    <row r="656" spans="1:21" ht="31.5">
      <c r="A656" s="7" t="s">
        <v>1103</v>
      </c>
      <c r="B656" s="7">
        <v>1987</v>
      </c>
      <c r="C656" s="33" t="s">
        <v>1104</v>
      </c>
      <c r="D656" s="7"/>
      <c r="E656" s="7"/>
      <c r="I656" t="s">
        <v>1130</v>
      </c>
      <c r="K656" t="s">
        <v>17</v>
      </c>
      <c r="M656" t="s">
        <v>1110</v>
      </c>
      <c r="P656">
        <v>5</v>
      </c>
      <c r="R656" t="s">
        <v>1141</v>
      </c>
      <c r="U656">
        <v>6.7</v>
      </c>
    </row>
    <row r="657" spans="1:21" ht="31.5">
      <c r="A657" t="s">
        <v>1103</v>
      </c>
      <c r="B657">
        <v>1987</v>
      </c>
      <c r="C657" s="32" t="s">
        <v>1104</v>
      </c>
      <c r="I657" t="s">
        <v>1130</v>
      </c>
      <c r="K657" t="s">
        <v>17</v>
      </c>
      <c r="M657" t="s">
        <v>1110</v>
      </c>
      <c r="P657">
        <v>6</v>
      </c>
      <c r="R657" t="s">
        <v>1141</v>
      </c>
      <c r="U657">
        <v>6.2</v>
      </c>
    </row>
    <row r="658" spans="1:21" ht="31.5">
      <c r="A658" s="7" t="s">
        <v>1103</v>
      </c>
      <c r="B658" s="7">
        <v>1987</v>
      </c>
      <c r="C658" s="33" t="s">
        <v>1104</v>
      </c>
      <c r="D658" s="7"/>
      <c r="E658" s="7"/>
      <c r="I658" t="s">
        <v>1130</v>
      </c>
      <c r="K658" t="s">
        <v>17</v>
      </c>
      <c r="M658" t="s">
        <v>1110</v>
      </c>
      <c r="P658">
        <v>8</v>
      </c>
      <c r="R658" t="s">
        <v>1141</v>
      </c>
      <c r="U658">
        <v>3.6</v>
      </c>
    </row>
    <row r="659" spans="1:21" ht="31.5">
      <c r="A659" t="s">
        <v>1103</v>
      </c>
      <c r="B659">
        <v>1987</v>
      </c>
      <c r="C659" s="32" t="s">
        <v>1104</v>
      </c>
      <c r="I659" t="s">
        <v>1130</v>
      </c>
      <c r="K659" t="s">
        <v>17</v>
      </c>
      <c r="M659" t="s">
        <v>1110</v>
      </c>
      <c r="P659">
        <v>10</v>
      </c>
      <c r="R659" t="s">
        <v>1141</v>
      </c>
      <c r="U659">
        <v>4.5999999999999996</v>
      </c>
    </row>
    <row r="660" spans="1:21" ht="31.5">
      <c r="A660" s="7" t="s">
        <v>1103</v>
      </c>
      <c r="B660" s="7">
        <v>1987</v>
      </c>
      <c r="C660" s="33" t="s">
        <v>1104</v>
      </c>
      <c r="D660" s="7"/>
      <c r="E660" s="7"/>
      <c r="I660" t="s">
        <v>1130</v>
      </c>
      <c r="K660" t="s">
        <v>17</v>
      </c>
      <c r="M660" t="s">
        <v>1110</v>
      </c>
      <c r="P660">
        <v>16</v>
      </c>
      <c r="R660" t="s">
        <v>1141</v>
      </c>
      <c r="U660">
        <v>0.5</v>
      </c>
    </row>
    <row r="661" spans="1:21" ht="31.5">
      <c r="A661" t="s">
        <v>1103</v>
      </c>
      <c r="B661">
        <v>1987</v>
      </c>
      <c r="C661" s="32" t="s">
        <v>1104</v>
      </c>
      <c r="I661" t="s">
        <v>1131</v>
      </c>
      <c r="K661" t="s">
        <v>17</v>
      </c>
      <c r="M661" t="s">
        <v>1111</v>
      </c>
      <c r="P661">
        <v>0</v>
      </c>
      <c r="R661" t="s">
        <v>1141</v>
      </c>
      <c r="U661">
        <v>4.9000000000000004</v>
      </c>
    </row>
    <row r="662" spans="1:21" ht="31.5">
      <c r="A662" s="7" t="s">
        <v>1103</v>
      </c>
      <c r="B662" s="7">
        <v>1987</v>
      </c>
      <c r="C662" s="33" t="s">
        <v>1104</v>
      </c>
      <c r="D662" s="7"/>
      <c r="E662" s="7"/>
      <c r="I662" t="s">
        <v>1131</v>
      </c>
      <c r="K662" t="s">
        <v>17</v>
      </c>
      <c r="M662" t="s">
        <v>1111</v>
      </c>
      <c r="P662">
        <v>2</v>
      </c>
      <c r="R662" t="s">
        <v>1141</v>
      </c>
      <c r="U662">
        <v>4.5999999999999996</v>
      </c>
    </row>
    <row r="663" spans="1:21" ht="31.5">
      <c r="A663" t="s">
        <v>1103</v>
      </c>
      <c r="B663">
        <v>1987</v>
      </c>
      <c r="C663" s="32" t="s">
        <v>1104</v>
      </c>
      <c r="I663" t="s">
        <v>1131</v>
      </c>
      <c r="K663" t="s">
        <v>17</v>
      </c>
      <c r="M663" t="s">
        <v>1111</v>
      </c>
      <c r="P663">
        <v>4</v>
      </c>
      <c r="R663" t="s">
        <v>1141</v>
      </c>
      <c r="U663">
        <v>10</v>
      </c>
    </row>
    <row r="664" spans="1:21" ht="31.5">
      <c r="A664" s="7" t="s">
        <v>1103</v>
      </c>
      <c r="B664" s="7">
        <v>1987</v>
      </c>
      <c r="C664" s="33" t="s">
        <v>1104</v>
      </c>
      <c r="D664" s="7"/>
      <c r="E664" s="7"/>
      <c r="I664" t="s">
        <v>1131</v>
      </c>
      <c r="K664" t="s">
        <v>17</v>
      </c>
      <c r="M664" t="s">
        <v>1111</v>
      </c>
      <c r="P664">
        <v>5</v>
      </c>
      <c r="R664" t="s">
        <v>1141</v>
      </c>
      <c r="U664">
        <v>13.1</v>
      </c>
    </row>
    <row r="665" spans="1:21" ht="31.5">
      <c r="A665" t="s">
        <v>1103</v>
      </c>
      <c r="B665">
        <v>1987</v>
      </c>
      <c r="C665" s="32" t="s">
        <v>1104</v>
      </c>
      <c r="I665" t="s">
        <v>1131</v>
      </c>
      <c r="K665" t="s">
        <v>17</v>
      </c>
      <c r="M665" t="s">
        <v>1111</v>
      </c>
      <c r="P665">
        <v>6</v>
      </c>
      <c r="R665" t="s">
        <v>1141</v>
      </c>
      <c r="U665">
        <v>13.1</v>
      </c>
    </row>
    <row r="666" spans="1:21" ht="31.5">
      <c r="A666" s="7" t="s">
        <v>1103</v>
      </c>
      <c r="B666" s="7">
        <v>1987</v>
      </c>
      <c r="C666" s="33" t="s">
        <v>1104</v>
      </c>
      <c r="D666" s="7"/>
      <c r="E666" s="7"/>
      <c r="I666" t="s">
        <v>1131</v>
      </c>
      <c r="K666" t="s">
        <v>17</v>
      </c>
      <c r="M666" t="s">
        <v>1111</v>
      </c>
      <c r="P666">
        <v>7</v>
      </c>
      <c r="R666" t="s">
        <v>1141</v>
      </c>
      <c r="U666">
        <v>12</v>
      </c>
    </row>
    <row r="667" spans="1:21" ht="31.5">
      <c r="A667" t="s">
        <v>1103</v>
      </c>
      <c r="B667">
        <v>1987</v>
      </c>
      <c r="C667" s="32" t="s">
        <v>1104</v>
      </c>
      <c r="I667" t="s">
        <v>1131</v>
      </c>
      <c r="K667" t="s">
        <v>17</v>
      </c>
      <c r="M667" t="s">
        <v>1111</v>
      </c>
      <c r="P667">
        <v>8</v>
      </c>
      <c r="R667" t="s">
        <v>1141</v>
      </c>
      <c r="U667">
        <v>14.2</v>
      </c>
    </row>
    <row r="668" spans="1:21" ht="31.5">
      <c r="A668" s="7" t="s">
        <v>1103</v>
      </c>
      <c r="B668" s="7">
        <v>1987</v>
      </c>
      <c r="C668" s="33" t="s">
        <v>1104</v>
      </c>
      <c r="D668" s="7"/>
      <c r="E668" s="7"/>
      <c r="I668" t="s">
        <v>1131</v>
      </c>
      <c r="K668" t="s">
        <v>17</v>
      </c>
      <c r="M668" t="s">
        <v>1111</v>
      </c>
      <c r="P668">
        <v>12</v>
      </c>
      <c r="R668" t="s">
        <v>1141</v>
      </c>
      <c r="U668">
        <v>1.1000000000000001</v>
      </c>
    </row>
    <row r="669" spans="1:21" ht="31.5">
      <c r="A669" t="s">
        <v>1103</v>
      </c>
      <c r="B669">
        <v>1987</v>
      </c>
      <c r="C669" s="32" t="s">
        <v>1104</v>
      </c>
      <c r="I669" t="s">
        <v>1129</v>
      </c>
      <c r="K669" t="s">
        <v>17</v>
      </c>
      <c r="M669" t="s">
        <v>1118</v>
      </c>
      <c r="P669">
        <v>0</v>
      </c>
      <c r="R669" t="s">
        <v>1141</v>
      </c>
      <c r="U669">
        <v>2.6</v>
      </c>
    </row>
    <row r="670" spans="1:21" ht="31.5">
      <c r="A670" s="7" t="s">
        <v>1103</v>
      </c>
      <c r="B670" s="7">
        <v>1987</v>
      </c>
      <c r="C670" s="33" t="s">
        <v>1104</v>
      </c>
      <c r="D670" s="7"/>
      <c r="E670" s="7"/>
      <c r="I670" t="s">
        <v>1129</v>
      </c>
      <c r="K670" t="s">
        <v>17</v>
      </c>
      <c r="M670" t="s">
        <v>1118</v>
      </c>
      <c r="P670">
        <v>2</v>
      </c>
      <c r="R670" t="s">
        <v>1141</v>
      </c>
      <c r="U670">
        <v>2.5</v>
      </c>
    </row>
    <row r="671" spans="1:21" ht="31.5">
      <c r="A671" t="s">
        <v>1103</v>
      </c>
      <c r="B671">
        <v>1987</v>
      </c>
      <c r="C671" s="32" t="s">
        <v>1104</v>
      </c>
      <c r="I671" t="s">
        <v>1129</v>
      </c>
      <c r="K671" t="s">
        <v>17</v>
      </c>
      <c r="M671" t="s">
        <v>1118</v>
      </c>
      <c r="P671">
        <v>4</v>
      </c>
      <c r="R671" t="s">
        <v>1141</v>
      </c>
      <c r="U671">
        <v>2.2999999999999998</v>
      </c>
    </row>
    <row r="672" spans="1:21" ht="31.5">
      <c r="A672" s="7" t="s">
        <v>1103</v>
      </c>
      <c r="B672" s="7">
        <v>1987</v>
      </c>
      <c r="C672" s="33" t="s">
        <v>1104</v>
      </c>
      <c r="D672" s="7"/>
      <c r="E672" s="7"/>
      <c r="I672" t="s">
        <v>1129</v>
      </c>
      <c r="K672" t="s">
        <v>17</v>
      </c>
      <c r="M672" t="s">
        <v>1118</v>
      </c>
      <c r="P672">
        <v>6</v>
      </c>
      <c r="R672" t="s">
        <v>1141</v>
      </c>
      <c r="U672">
        <v>1.7</v>
      </c>
    </row>
    <row r="673" spans="1:21" ht="31.5">
      <c r="A673" t="s">
        <v>1103</v>
      </c>
      <c r="B673">
        <v>1987</v>
      </c>
      <c r="C673" s="32" t="s">
        <v>1104</v>
      </c>
      <c r="I673" t="s">
        <v>1129</v>
      </c>
      <c r="K673" t="s">
        <v>17</v>
      </c>
      <c r="M673" t="s">
        <v>1118</v>
      </c>
      <c r="P673">
        <v>12</v>
      </c>
      <c r="R673" t="s">
        <v>1141</v>
      </c>
      <c r="U673">
        <v>0.9</v>
      </c>
    </row>
    <row r="674" spans="1:21" ht="31.5">
      <c r="A674" s="7" t="s">
        <v>1103</v>
      </c>
      <c r="B674" s="7">
        <v>1987</v>
      </c>
      <c r="C674" s="33" t="s">
        <v>1104</v>
      </c>
      <c r="D674" s="7"/>
      <c r="E674" s="7"/>
      <c r="I674" t="s">
        <v>1129</v>
      </c>
      <c r="K674" t="s">
        <v>17</v>
      </c>
      <c r="M674" t="s">
        <v>1118</v>
      </c>
      <c r="P674">
        <v>32</v>
      </c>
      <c r="R674" t="s">
        <v>1141</v>
      </c>
      <c r="U674">
        <v>0.5</v>
      </c>
    </row>
    <row r="675" spans="1:21" ht="31.5">
      <c r="A675" t="s">
        <v>1103</v>
      </c>
      <c r="B675">
        <v>1987</v>
      </c>
      <c r="C675" s="32" t="s">
        <v>1104</v>
      </c>
      <c r="I675" t="s">
        <v>1129</v>
      </c>
      <c r="K675" t="s">
        <v>17</v>
      </c>
      <c r="M675" t="s">
        <v>1120</v>
      </c>
      <c r="P675">
        <v>0</v>
      </c>
      <c r="R675" t="s">
        <v>1141</v>
      </c>
      <c r="U675">
        <v>3</v>
      </c>
    </row>
    <row r="676" spans="1:21" ht="31.5">
      <c r="A676" s="7" t="s">
        <v>1103</v>
      </c>
      <c r="B676" s="7">
        <v>1987</v>
      </c>
      <c r="C676" s="33" t="s">
        <v>1104</v>
      </c>
      <c r="D676" s="7"/>
      <c r="E676" s="7"/>
      <c r="I676" t="s">
        <v>1129</v>
      </c>
      <c r="K676" t="s">
        <v>17</v>
      </c>
      <c r="M676" t="s">
        <v>1120</v>
      </c>
      <c r="P676">
        <v>2</v>
      </c>
      <c r="R676" t="s">
        <v>1141</v>
      </c>
      <c r="U676">
        <v>2.9</v>
      </c>
    </row>
    <row r="677" spans="1:21" ht="31.5">
      <c r="A677" t="s">
        <v>1103</v>
      </c>
      <c r="B677">
        <v>1987</v>
      </c>
      <c r="C677" s="32" t="s">
        <v>1104</v>
      </c>
      <c r="I677" t="s">
        <v>1129</v>
      </c>
      <c r="K677" t="s">
        <v>17</v>
      </c>
      <c r="M677" t="s">
        <v>1120</v>
      </c>
      <c r="P677">
        <v>4</v>
      </c>
      <c r="R677" t="s">
        <v>1141</v>
      </c>
      <c r="U677">
        <v>2.5</v>
      </c>
    </row>
    <row r="678" spans="1:21" ht="31.5">
      <c r="A678" s="7" t="s">
        <v>1103</v>
      </c>
      <c r="B678" s="7">
        <v>1987</v>
      </c>
      <c r="C678" s="33" t="s">
        <v>1104</v>
      </c>
      <c r="D678" s="7"/>
      <c r="E678" s="7"/>
      <c r="I678" t="s">
        <v>1129</v>
      </c>
      <c r="K678" t="s">
        <v>17</v>
      </c>
      <c r="M678" t="s">
        <v>1120</v>
      </c>
      <c r="P678">
        <v>6</v>
      </c>
      <c r="R678" t="s">
        <v>1141</v>
      </c>
      <c r="U678">
        <v>2.1</v>
      </c>
    </row>
    <row r="679" spans="1:21" ht="31.5">
      <c r="A679" t="s">
        <v>1103</v>
      </c>
      <c r="B679">
        <v>1987</v>
      </c>
      <c r="C679" s="32" t="s">
        <v>1104</v>
      </c>
      <c r="I679" t="s">
        <v>1129</v>
      </c>
      <c r="K679" t="s">
        <v>17</v>
      </c>
      <c r="M679" t="s">
        <v>1120</v>
      </c>
      <c r="P679">
        <v>12</v>
      </c>
      <c r="R679" t="s">
        <v>1141</v>
      </c>
      <c r="U679">
        <v>0.9</v>
      </c>
    </row>
    <row r="680" spans="1:21" ht="31.5">
      <c r="A680" s="7" t="s">
        <v>1103</v>
      </c>
      <c r="B680" s="7">
        <v>1987</v>
      </c>
      <c r="C680" s="33" t="s">
        <v>1104</v>
      </c>
      <c r="D680" s="7"/>
      <c r="E680" s="7"/>
      <c r="I680" t="s">
        <v>1129</v>
      </c>
      <c r="K680" t="s">
        <v>17</v>
      </c>
      <c r="M680" t="s">
        <v>1120</v>
      </c>
      <c r="P680">
        <v>32</v>
      </c>
      <c r="R680" t="s">
        <v>1141</v>
      </c>
      <c r="U680">
        <v>0.2</v>
      </c>
    </row>
    <row r="681" spans="1:21" ht="31.5">
      <c r="A681" t="s">
        <v>1103</v>
      </c>
      <c r="B681">
        <v>1987</v>
      </c>
      <c r="C681" s="32" t="s">
        <v>1104</v>
      </c>
      <c r="I681" t="s">
        <v>1130</v>
      </c>
      <c r="K681" t="s">
        <v>17</v>
      </c>
      <c r="M681" t="s">
        <v>1121</v>
      </c>
      <c r="P681">
        <v>0</v>
      </c>
      <c r="R681" t="s">
        <v>1141</v>
      </c>
      <c r="U681">
        <v>3.1</v>
      </c>
    </row>
    <row r="682" spans="1:21" ht="31.5">
      <c r="A682" s="7" t="s">
        <v>1103</v>
      </c>
      <c r="B682" s="7">
        <v>1987</v>
      </c>
      <c r="C682" s="33" t="s">
        <v>1104</v>
      </c>
      <c r="D682" s="7"/>
      <c r="E682" s="7"/>
      <c r="I682" t="s">
        <v>1130</v>
      </c>
      <c r="K682" t="s">
        <v>17</v>
      </c>
      <c r="M682" t="s">
        <v>1121</v>
      </c>
      <c r="P682">
        <v>4</v>
      </c>
      <c r="R682" t="s">
        <v>1141</v>
      </c>
      <c r="U682">
        <v>2.5</v>
      </c>
    </row>
    <row r="683" spans="1:21" ht="31.5">
      <c r="A683" t="s">
        <v>1103</v>
      </c>
      <c r="B683">
        <v>1987</v>
      </c>
      <c r="C683" s="32" t="s">
        <v>1104</v>
      </c>
      <c r="I683" t="s">
        <v>1130</v>
      </c>
      <c r="K683" t="s">
        <v>17</v>
      </c>
      <c r="M683" t="s">
        <v>1121</v>
      </c>
      <c r="P683">
        <v>6</v>
      </c>
      <c r="R683" t="s">
        <v>1141</v>
      </c>
      <c r="U683">
        <v>2.1</v>
      </c>
    </row>
    <row r="684" spans="1:21" ht="31.5">
      <c r="A684" s="7" t="s">
        <v>1103</v>
      </c>
      <c r="B684" s="7">
        <v>1987</v>
      </c>
      <c r="C684" s="33" t="s">
        <v>1104</v>
      </c>
      <c r="D684" s="7"/>
      <c r="E684" s="7"/>
      <c r="I684" t="s">
        <v>1130</v>
      </c>
      <c r="K684" t="s">
        <v>17</v>
      </c>
      <c r="M684" t="s">
        <v>1121</v>
      </c>
      <c r="P684">
        <v>10</v>
      </c>
      <c r="R684" t="s">
        <v>1141</v>
      </c>
      <c r="U684">
        <v>1.3</v>
      </c>
    </row>
    <row r="685" spans="1:21" ht="31.5">
      <c r="A685" t="s">
        <v>1103</v>
      </c>
      <c r="B685">
        <v>1987</v>
      </c>
      <c r="C685" s="32" t="s">
        <v>1104</v>
      </c>
      <c r="I685" t="s">
        <v>1130</v>
      </c>
      <c r="K685" t="s">
        <v>17</v>
      </c>
      <c r="M685" t="s">
        <v>1121</v>
      </c>
      <c r="P685">
        <v>18</v>
      </c>
      <c r="R685" t="s">
        <v>1141</v>
      </c>
      <c r="U685">
        <v>0.9</v>
      </c>
    </row>
    <row r="686" spans="1:21" ht="31.5">
      <c r="A686" s="7" t="s">
        <v>1103</v>
      </c>
      <c r="B686" s="7">
        <v>1987</v>
      </c>
      <c r="C686" s="33" t="s">
        <v>1104</v>
      </c>
      <c r="D686" s="7"/>
      <c r="E686" s="7"/>
      <c r="I686" t="s">
        <v>1130</v>
      </c>
      <c r="K686" t="s">
        <v>17</v>
      </c>
      <c r="M686" t="s">
        <v>1122</v>
      </c>
      <c r="P686">
        <v>0</v>
      </c>
      <c r="R686" t="s">
        <v>1141</v>
      </c>
      <c r="U686">
        <v>2</v>
      </c>
    </row>
    <row r="687" spans="1:21" ht="31.5">
      <c r="A687" t="s">
        <v>1103</v>
      </c>
      <c r="B687">
        <v>1987</v>
      </c>
      <c r="C687" s="32" t="s">
        <v>1104</v>
      </c>
      <c r="I687" t="s">
        <v>1130</v>
      </c>
      <c r="K687" t="s">
        <v>17</v>
      </c>
      <c r="M687" t="s">
        <v>1122</v>
      </c>
      <c r="P687">
        <v>4</v>
      </c>
      <c r="R687" t="s">
        <v>1141</v>
      </c>
      <c r="U687">
        <v>2.4</v>
      </c>
    </row>
    <row r="688" spans="1:21" ht="31.5">
      <c r="A688" s="7" t="s">
        <v>1103</v>
      </c>
      <c r="B688" s="7">
        <v>1987</v>
      </c>
      <c r="C688" s="33" t="s">
        <v>1104</v>
      </c>
      <c r="D688" s="7"/>
      <c r="E688" s="7"/>
      <c r="I688" t="s">
        <v>1130</v>
      </c>
      <c r="K688" t="s">
        <v>17</v>
      </c>
      <c r="M688" t="s">
        <v>1122</v>
      </c>
      <c r="P688">
        <v>6</v>
      </c>
      <c r="R688" t="s">
        <v>1141</v>
      </c>
      <c r="U688">
        <v>1.7</v>
      </c>
    </row>
    <row r="689" spans="1:21" ht="31.5">
      <c r="A689" t="s">
        <v>1103</v>
      </c>
      <c r="B689">
        <v>1987</v>
      </c>
      <c r="C689" s="32" t="s">
        <v>1104</v>
      </c>
      <c r="I689" t="s">
        <v>1130</v>
      </c>
      <c r="K689" t="s">
        <v>17</v>
      </c>
      <c r="M689" t="s">
        <v>1122</v>
      </c>
      <c r="P689">
        <v>10</v>
      </c>
      <c r="R689" t="s">
        <v>1141</v>
      </c>
      <c r="U689">
        <v>2</v>
      </c>
    </row>
    <row r="690" spans="1:21" ht="31.5">
      <c r="A690" s="7" t="s">
        <v>1103</v>
      </c>
      <c r="B690" s="7">
        <v>1987</v>
      </c>
      <c r="C690" s="33" t="s">
        <v>1104</v>
      </c>
      <c r="D690" s="7"/>
      <c r="E690" s="7"/>
      <c r="I690" t="s">
        <v>1130</v>
      </c>
      <c r="K690" t="s">
        <v>17</v>
      </c>
      <c r="M690" t="s">
        <v>1122</v>
      </c>
      <c r="P690">
        <v>18</v>
      </c>
      <c r="R690" t="s">
        <v>1141</v>
      </c>
      <c r="U690">
        <v>1.1000000000000001</v>
      </c>
    </row>
    <row r="691" spans="1:21" ht="31.5">
      <c r="A691" t="s">
        <v>1103</v>
      </c>
      <c r="B691">
        <v>1987</v>
      </c>
      <c r="C691" s="32" t="s">
        <v>1104</v>
      </c>
      <c r="I691" t="s">
        <v>1132</v>
      </c>
      <c r="K691" t="s">
        <v>17</v>
      </c>
      <c r="M691" t="s">
        <v>1050</v>
      </c>
      <c r="P691">
        <v>0</v>
      </c>
      <c r="R691" t="s">
        <v>1141</v>
      </c>
      <c r="U691">
        <v>2.2999999999999998</v>
      </c>
    </row>
    <row r="692" spans="1:21" ht="31.5">
      <c r="A692" s="7" t="s">
        <v>1103</v>
      </c>
      <c r="B692" s="7">
        <v>1987</v>
      </c>
      <c r="C692" s="33" t="s">
        <v>1104</v>
      </c>
      <c r="D692" s="7"/>
      <c r="E692" s="7"/>
      <c r="I692" t="s">
        <v>1132</v>
      </c>
      <c r="K692" t="s">
        <v>17</v>
      </c>
      <c r="M692" t="s">
        <v>1050</v>
      </c>
      <c r="P692">
        <v>2</v>
      </c>
      <c r="R692" t="s">
        <v>1141</v>
      </c>
      <c r="U692">
        <v>2.4</v>
      </c>
    </row>
    <row r="693" spans="1:21" ht="31.5">
      <c r="A693" t="s">
        <v>1103</v>
      </c>
      <c r="B693">
        <v>1987</v>
      </c>
      <c r="C693" s="32" t="s">
        <v>1104</v>
      </c>
      <c r="I693" t="s">
        <v>1132</v>
      </c>
      <c r="K693" t="s">
        <v>17</v>
      </c>
      <c r="M693" t="s">
        <v>1050</v>
      </c>
      <c r="P693">
        <v>4</v>
      </c>
      <c r="R693" t="s">
        <v>1141</v>
      </c>
      <c r="U693">
        <v>2.4</v>
      </c>
    </row>
    <row r="694" spans="1:21" ht="31.5">
      <c r="A694" s="7" t="s">
        <v>1103</v>
      </c>
      <c r="B694" s="7">
        <v>1987</v>
      </c>
      <c r="C694" s="33" t="s">
        <v>1104</v>
      </c>
      <c r="D694" s="7"/>
      <c r="E694" s="7"/>
      <c r="I694" t="s">
        <v>1132</v>
      </c>
      <c r="K694" t="s">
        <v>17</v>
      </c>
      <c r="M694" t="s">
        <v>1050</v>
      </c>
      <c r="P694">
        <v>5</v>
      </c>
      <c r="R694" t="s">
        <v>1141</v>
      </c>
      <c r="U694">
        <v>2.5</v>
      </c>
    </row>
    <row r="695" spans="1:21" ht="31.5">
      <c r="A695" t="s">
        <v>1103</v>
      </c>
      <c r="B695">
        <v>1987</v>
      </c>
      <c r="C695" s="32" t="s">
        <v>1104</v>
      </c>
      <c r="I695" t="s">
        <v>1132</v>
      </c>
      <c r="K695" t="s">
        <v>17</v>
      </c>
      <c r="M695" t="s">
        <v>1050</v>
      </c>
      <c r="P695">
        <v>6</v>
      </c>
      <c r="R695" t="s">
        <v>1141</v>
      </c>
      <c r="U695">
        <v>2.5</v>
      </c>
    </row>
    <row r="696" spans="1:21" ht="31.5">
      <c r="A696" s="7" t="s">
        <v>1103</v>
      </c>
      <c r="B696" s="7">
        <v>1987</v>
      </c>
      <c r="C696" s="33" t="s">
        <v>1104</v>
      </c>
      <c r="D696" s="7"/>
      <c r="E696" s="7"/>
      <c r="I696" t="s">
        <v>1132</v>
      </c>
      <c r="K696" t="s">
        <v>17</v>
      </c>
      <c r="M696" t="s">
        <v>1050</v>
      </c>
      <c r="P696">
        <v>8</v>
      </c>
      <c r="R696" t="s">
        <v>1141</v>
      </c>
      <c r="U696">
        <v>1.6</v>
      </c>
    </row>
    <row r="697" spans="1:21" ht="31.5">
      <c r="A697" t="s">
        <v>1103</v>
      </c>
      <c r="B697">
        <v>1987</v>
      </c>
      <c r="C697" s="32" t="s">
        <v>1104</v>
      </c>
      <c r="I697" t="s">
        <v>1132</v>
      </c>
      <c r="K697" t="s">
        <v>17</v>
      </c>
      <c r="M697" t="s">
        <v>1050</v>
      </c>
      <c r="P697">
        <v>12</v>
      </c>
      <c r="R697" t="s">
        <v>1141</v>
      </c>
      <c r="U697">
        <v>0.7</v>
      </c>
    </row>
    <row r="698" spans="1:21" ht="31.5">
      <c r="A698" s="7" t="s">
        <v>1103</v>
      </c>
      <c r="B698" s="7">
        <v>1987</v>
      </c>
      <c r="C698" s="33" t="s">
        <v>1104</v>
      </c>
      <c r="D698" s="7"/>
      <c r="E698" s="7"/>
      <c r="I698" t="s">
        <v>1132</v>
      </c>
      <c r="K698" t="s">
        <v>17</v>
      </c>
      <c r="M698" t="s">
        <v>1050</v>
      </c>
      <c r="P698">
        <v>32</v>
      </c>
      <c r="R698" t="s">
        <v>1141</v>
      </c>
      <c r="U698">
        <v>0</v>
      </c>
    </row>
    <row r="699" spans="1:21" ht="31.5">
      <c r="A699" t="s">
        <v>1103</v>
      </c>
      <c r="B699">
        <v>1987</v>
      </c>
      <c r="C699" s="32" t="s">
        <v>1104</v>
      </c>
      <c r="I699" t="s">
        <v>1133</v>
      </c>
      <c r="K699" t="s">
        <v>17</v>
      </c>
      <c r="M699" t="s">
        <v>1110</v>
      </c>
      <c r="P699">
        <v>0</v>
      </c>
      <c r="R699" t="s">
        <v>1141</v>
      </c>
      <c r="U699">
        <v>4.3</v>
      </c>
    </row>
    <row r="700" spans="1:21" ht="31.5">
      <c r="A700" s="7" t="s">
        <v>1103</v>
      </c>
      <c r="B700" s="7">
        <v>1987</v>
      </c>
      <c r="C700" s="33" t="s">
        <v>1104</v>
      </c>
      <c r="D700" s="7"/>
      <c r="E700" s="7"/>
      <c r="I700" t="s">
        <v>1133</v>
      </c>
      <c r="K700" t="s">
        <v>17</v>
      </c>
      <c r="M700" t="s">
        <v>1110</v>
      </c>
      <c r="P700">
        <v>2</v>
      </c>
      <c r="R700" t="s">
        <v>1141</v>
      </c>
      <c r="U700">
        <v>4.3</v>
      </c>
    </row>
    <row r="701" spans="1:21" ht="31.5">
      <c r="A701" t="s">
        <v>1103</v>
      </c>
      <c r="B701">
        <v>1987</v>
      </c>
      <c r="C701" s="32" t="s">
        <v>1104</v>
      </c>
      <c r="I701" t="s">
        <v>1133</v>
      </c>
      <c r="K701" t="s">
        <v>17</v>
      </c>
      <c r="M701" t="s">
        <v>1110</v>
      </c>
      <c r="P701">
        <v>3</v>
      </c>
      <c r="R701" t="s">
        <v>1141</v>
      </c>
      <c r="U701">
        <v>4.3</v>
      </c>
    </row>
    <row r="702" spans="1:21" ht="31.5">
      <c r="A702" s="7" t="s">
        <v>1103</v>
      </c>
      <c r="B702" s="7">
        <v>1987</v>
      </c>
      <c r="C702" s="33" t="s">
        <v>1104</v>
      </c>
      <c r="D702" s="7"/>
      <c r="E702" s="7"/>
      <c r="I702" t="s">
        <v>1133</v>
      </c>
      <c r="K702" t="s">
        <v>17</v>
      </c>
      <c r="M702" t="s">
        <v>1110</v>
      </c>
      <c r="P702">
        <v>4</v>
      </c>
      <c r="R702" t="s">
        <v>1141</v>
      </c>
      <c r="U702">
        <v>3.6</v>
      </c>
    </row>
    <row r="703" spans="1:21" ht="31.5">
      <c r="A703" t="s">
        <v>1103</v>
      </c>
      <c r="B703">
        <v>1987</v>
      </c>
      <c r="C703" s="32" t="s">
        <v>1104</v>
      </c>
      <c r="I703" t="s">
        <v>1133</v>
      </c>
      <c r="K703" t="s">
        <v>17</v>
      </c>
      <c r="M703" t="s">
        <v>1110</v>
      </c>
      <c r="P703">
        <v>5</v>
      </c>
      <c r="R703" t="s">
        <v>1141</v>
      </c>
      <c r="U703">
        <v>2.6</v>
      </c>
    </row>
    <row r="704" spans="1:21" ht="31.5">
      <c r="A704" s="7" t="s">
        <v>1103</v>
      </c>
      <c r="B704" s="7">
        <v>1987</v>
      </c>
      <c r="C704" s="33" t="s">
        <v>1104</v>
      </c>
      <c r="D704" s="7"/>
      <c r="E704" s="7"/>
      <c r="I704" t="s">
        <v>1133</v>
      </c>
      <c r="K704" t="s">
        <v>17</v>
      </c>
      <c r="M704" t="s">
        <v>1110</v>
      </c>
      <c r="P704">
        <v>6</v>
      </c>
      <c r="R704" t="s">
        <v>1141</v>
      </c>
      <c r="U704">
        <v>2.2999999999999998</v>
      </c>
    </row>
    <row r="705" spans="1:21" ht="31.5">
      <c r="A705" t="s">
        <v>1103</v>
      </c>
      <c r="B705">
        <v>1987</v>
      </c>
      <c r="C705" s="32" t="s">
        <v>1104</v>
      </c>
      <c r="I705" t="s">
        <v>1133</v>
      </c>
      <c r="K705" t="s">
        <v>17</v>
      </c>
      <c r="M705" t="s">
        <v>1110</v>
      </c>
      <c r="P705">
        <v>8</v>
      </c>
      <c r="R705" t="s">
        <v>1141</v>
      </c>
      <c r="U705">
        <v>1.2</v>
      </c>
    </row>
    <row r="706" spans="1:21" ht="31.5">
      <c r="A706" s="7" t="s">
        <v>1103</v>
      </c>
      <c r="B706" s="7">
        <v>1987</v>
      </c>
      <c r="C706" s="33" t="s">
        <v>1104</v>
      </c>
      <c r="D706" s="7"/>
      <c r="E706" s="7"/>
      <c r="I706" t="s">
        <v>1133</v>
      </c>
      <c r="K706" t="s">
        <v>17</v>
      </c>
      <c r="M706" t="s">
        <v>1110</v>
      </c>
      <c r="P706">
        <v>12</v>
      </c>
      <c r="R706" t="s">
        <v>1141</v>
      </c>
      <c r="U706">
        <v>0.4</v>
      </c>
    </row>
    <row r="707" spans="1:21" ht="31.5">
      <c r="A707" t="s">
        <v>1103</v>
      </c>
      <c r="B707">
        <v>1987</v>
      </c>
      <c r="C707" s="32" t="s">
        <v>1104</v>
      </c>
      <c r="I707" t="s">
        <v>1132</v>
      </c>
      <c r="K707" t="s">
        <v>17</v>
      </c>
      <c r="M707" t="s">
        <v>1111</v>
      </c>
      <c r="P707">
        <v>0</v>
      </c>
      <c r="R707" t="s">
        <v>1141</v>
      </c>
      <c r="U707">
        <v>3</v>
      </c>
    </row>
    <row r="708" spans="1:21" ht="31.5">
      <c r="A708" s="7" t="s">
        <v>1103</v>
      </c>
      <c r="B708" s="7">
        <v>1987</v>
      </c>
      <c r="C708" s="33" t="s">
        <v>1104</v>
      </c>
      <c r="D708" s="7"/>
      <c r="E708" s="7"/>
      <c r="I708" t="s">
        <v>1132</v>
      </c>
      <c r="K708" t="s">
        <v>17</v>
      </c>
      <c r="M708" t="s">
        <v>1111</v>
      </c>
      <c r="P708">
        <v>2</v>
      </c>
      <c r="R708" t="s">
        <v>1141</v>
      </c>
      <c r="U708">
        <v>3.6</v>
      </c>
    </row>
    <row r="709" spans="1:21" ht="31.5">
      <c r="A709" t="s">
        <v>1103</v>
      </c>
      <c r="B709">
        <v>1987</v>
      </c>
      <c r="C709" s="32" t="s">
        <v>1104</v>
      </c>
      <c r="I709" t="s">
        <v>1132</v>
      </c>
      <c r="K709" t="s">
        <v>17</v>
      </c>
      <c r="M709" t="s">
        <v>1111</v>
      </c>
      <c r="P709">
        <v>3</v>
      </c>
      <c r="R709" t="s">
        <v>1141</v>
      </c>
      <c r="U709">
        <v>3.7</v>
      </c>
    </row>
    <row r="710" spans="1:21" ht="31.5">
      <c r="A710" s="7" t="s">
        <v>1103</v>
      </c>
      <c r="B710" s="7">
        <v>1987</v>
      </c>
      <c r="C710" s="33" t="s">
        <v>1104</v>
      </c>
      <c r="D710" s="7"/>
      <c r="E710" s="7"/>
      <c r="I710" t="s">
        <v>1132</v>
      </c>
      <c r="K710" t="s">
        <v>17</v>
      </c>
      <c r="M710" t="s">
        <v>1111</v>
      </c>
      <c r="P710">
        <v>4</v>
      </c>
      <c r="R710" t="s">
        <v>1141</v>
      </c>
      <c r="U710">
        <v>2.9</v>
      </c>
    </row>
    <row r="711" spans="1:21" ht="31.5">
      <c r="A711" t="s">
        <v>1103</v>
      </c>
      <c r="B711">
        <v>1987</v>
      </c>
      <c r="C711" s="32" t="s">
        <v>1104</v>
      </c>
      <c r="I711" t="s">
        <v>1132</v>
      </c>
      <c r="K711" t="s">
        <v>17</v>
      </c>
      <c r="M711" t="s">
        <v>1111</v>
      </c>
      <c r="P711">
        <v>5</v>
      </c>
      <c r="R711" t="s">
        <v>1141</v>
      </c>
      <c r="U711">
        <v>3.5</v>
      </c>
    </row>
    <row r="712" spans="1:21" ht="31.5">
      <c r="A712" s="7" t="s">
        <v>1103</v>
      </c>
      <c r="B712" s="7">
        <v>1987</v>
      </c>
      <c r="C712" s="33" t="s">
        <v>1104</v>
      </c>
      <c r="D712" s="7"/>
      <c r="E712" s="7"/>
      <c r="I712" t="s">
        <v>1132</v>
      </c>
      <c r="K712" t="s">
        <v>17</v>
      </c>
      <c r="M712" t="s">
        <v>1111</v>
      </c>
      <c r="P712">
        <v>6</v>
      </c>
      <c r="R712" t="s">
        <v>1141</v>
      </c>
      <c r="U712">
        <v>3.5</v>
      </c>
    </row>
    <row r="713" spans="1:21" ht="31.5">
      <c r="A713" t="s">
        <v>1103</v>
      </c>
      <c r="B713">
        <v>1987</v>
      </c>
      <c r="C713" s="32" t="s">
        <v>1104</v>
      </c>
      <c r="I713" t="s">
        <v>1132</v>
      </c>
      <c r="K713" t="s">
        <v>17</v>
      </c>
      <c r="M713" t="s">
        <v>1111</v>
      </c>
      <c r="P713">
        <v>7</v>
      </c>
      <c r="R713" t="s">
        <v>1141</v>
      </c>
      <c r="U713">
        <v>3.5</v>
      </c>
    </row>
    <row r="714" spans="1:21" ht="31.5">
      <c r="A714" s="7" t="s">
        <v>1103</v>
      </c>
      <c r="B714" s="7">
        <v>1987</v>
      </c>
      <c r="C714" s="33" t="s">
        <v>1104</v>
      </c>
      <c r="D714" s="7"/>
      <c r="E714" s="7"/>
      <c r="I714" t="s">
        <v>1132</v>
      </c>
      <c r="K714" t="s">
        <v>17</v>
      </c>
      <c r="M714" t="s">
        <v>1111</v>
      </c>
      <c r="P714">
        <v>8</v>
      </c>
      <c r="R714" t="s">
        <v>1141</v>
      </c>
      <c r="U714">
        <v>3</v>
      </c>
    </row>
    <row r="715" spans="1:21" ht="31.5">
      <c r="A715" t="s">
        <v>1103</v>
      </c>
      <c r="B715">
        <v>1987</v>
      </c>
      <c r="C715" s="32" t="s">
        <v>1104</v>
      </c>
      <c r="I715" t="s">
        <v>1132</v>
      </c>
      <c r="K715" t="s">
        <v>17</v>
      </c>
      <c r="M715" t="s">
        <v>1111</v>
      </c>
      <c r="P715">
        <v>12</v>
      </c>
      <c r="R715" t="s">
        <v>1141</v>
      </c>
      <c r="U715">
        <v>0.8</v>
      </c>
    </row>
    <row r="716" spans="1:21" ht="31.5">
      <c r="A716" s="7" t="s">
        <v>1103</v>
      </c>
      <c r="B716" s="7">
        <v>1987</v>
      </c>
      <c r="C716" s="33" t="s">
        <v>1104</v>
      </c>
      <c r="D716" s="7"/>
      <c r="E716" s="7"/>
      <c r="I716" t="s">
        <v>1134</v>
      </c>
      <c r="K716" t="s">
        <v>17</v>
      </c>
      <c r="M716" t="s">
        <v>1050</v>
      </c>
      <c r="P716">
        <v>0</v>
      </c>
      <c r="R716" t="s">
        <v>1141</v>
      </c>
      <c r="U716">
        <v>0.5</v>
      </c>
    </row>
    <row r="717" spans="1:21" ht="31.5">
      <c r="A717" t="s">
        <v>1103</v>
      </c>
      <c r="B717">
        <v>1987</v>
      </c>
      <c r="C717" s="32" t="s">
        <v>1104</v>
      </c>
      <c r="I717" t="s">
        <v>1134</v>
      </c>
      <c r="K717" t="s">
        <v>17</v>
      </c>
      <c r="M717" t="s">
        <v>1050</v>
      </c>
      <c r="P717">
        <v>2</v>
      </c>
      <c r="R717" t="s">
        <v>1141</v>
      </c>
      <c r="U717">
        <v>2.9</v>
      </c>
    </row>
    <row r="718" spans="1:21" ht="31.5">
      <c r="A718" s="7" t="s">
        <v>1103</v>
      </c>
      <c r="B718" s="7">
        <v>1987</v>
      </c>
      <c r="C718" s="33" t="s">
        <v>1104</v>
      </c>
      <c r="D718" s="7"/>
      <c r="E718" s="7"/>
      <c r="I718" t="s">
        <v>1134</v>
      </c>
      <c r="K718" t="s">
        <v>17</v>
      </c>
      <c r="M718" t="s">
        <v>1050</v>
      </c>
      <c r="P718">
        <v>4</v>
      </c>
      <c r="R718" t="s">
        <v>1141</v>
      </c>
      <c r="U718">
        <v>4.8</v>
      </c>
    </row>
    <row r="719" spans="1:21" ht="31.5">
      <c r="A719" t="s">
        <v>1103</v>
      </c>
      <c r="B719">
        <v>1987</v>
      </c>
      <c r="C719" s="32" t="s">
        <v>1104</v>
      </c>
      <c r="I719" t="s">
        <v>1134</v>
      </c>
      <c r="K719" t="s">
        <v>17</v>
      </c>
      <c r="M719" t="s">
        <v>1050</v>
      </c>
      <c r="P719">
        <v>6</v>
      </c>
      <c r="R719" t="s">
        <v>1141</v>
      </c>
      <c r="U719">
        <v>5.4</v>
      </c>
    </row>
    <row r="720" spans="1:21" ht="31.5">
      <c r="A720" s="7" t="s">
        <v>1103</v>
      </c>
      <c r="B720" s="7">
        <v>1987</v>
      </c>
      <c r="C720" s="33" t="s">
        <v>1104</v>
      </c>
      <c r="D720" s="7"/>
      <c r="E720" s="7"/>
      <c r="I720" t="s">
        <v>1134</v>
      </c>
      <c r="K720" t="s">
        <v>17</v>
      </c>
      <c r="M720" t="s">
        <v>1050</v>
      </c>
      <c r="P720">
        <v>8</v>
      </c>
      <c r="R720" t="s">
        <v>1141</v>
      </c>
      <c r="U720">
        <v>4.8</v>
      </c>
    </row>
    <row r="721" spans="1:21" ht="31.5">
      <c r="A721" t="s">
        <v>1103</v>
      </c>
      <c r="B721">
        <v>1987</v>
      </c>
      <c r="C721" s="32" t="s">
        <v>1104</v>
      </c>
      <c r="I721" t="s">
        <v>1134</v>
      </c>
      <c r="K721" t="s">
        <v>17</v>
      </c>
      <c r="M721" t="s">
        <v>1050</v>
      </c>
      <c r="P721">
        <v>12</v>
      </c>
      <c r="R721" t="s">
        <v>1141</v>
      </c>
      <c r="U721">
        <v>0.7</v>
      </c>
    </row>
    <row r="722" spans="1:21" ht="31.5">
      <c r="A722" s="7" t="s">
        <v>1103</v>
      </c>
      <c r="B722" s="7">
        <v>1987</v>
      </c>
      <c r="C722" s="33" t="s">
        <v>1104</v>
      </c>
      <c r="D722" s="7"/>
      <c r="E722" s="7"/>
      <c r="I722" t="s">
        <v>1134</v>
      </c>
      <c r="K722" t="s">
        <v>17</v>
      </c>
      <c r="M722" t="s">
        <v>1050</v>
      </c>
      <c r="P722">
        <v>16</v>
      </c>
      <c r="R722" t="s">
        <v>1141</v>
      </c>
      <c r="U722">
        <v>0.4</v>
      </c>
    </row>
    <row r="723" spans="1:21" ht="31.5">
      <c r="A723" t="s">
        <v>1103</v>
      </c>
      <c r="B723">
        <v>1987</v>
      </c>
      <c r="C723" s="32" t="s">
        <v>1104</v>
      </c>
      <c r="I723" t="s">
        <v>1134</v>
      </c>
      <c r="K723" t="s">
        <v>17</v>
      </c>
      <c r="M723" t="s">
        <v>1050</v>
      </c>
      <c r="P723">
        <v>32</v>
      </c>
      <c r="R723" t="s">
        <v>1141</v>
      </c>
      <c r="U723">
        <v>0</v>
      </c>
    </row>
    <row r="724" spans="1:21" ht="31.5">
      <c r="A724" s="7" t="s">
        <v>1103</v>
      </c>
      <c r="B724" s="7">
        <v>1987</v>
      </c>
      <c r="C724" s="33" t="s">
        <v>1104</v>
      </c>
      <c r="D724" s="7"/>
      <c r="E724" s="7"/>
      <c r="I724" t="s">
        <v>1135</v>
      </c>
      <c r="K724" t="s">
        <v>17</v>
      </c>
      <c r="M724" t="s">
        <v>1110</v>
      </c>
      <c r="P724">
        <v>0</v>
      </c>
      <c r="R724" t="s">
        <v>1141</v>
      </c>
      <c r="U724">
        <v>3</v>
      </c>
    </row>
    <row r="725" spans="1:21" ht="31.5">
      <c r="A725" t="s">
        <v>1103</v>
      </c>
      <c r="B725">
        <v>1987</v>
      </c>
      <c r="C725" s="32" t="s">
        <v>1104</v>
      </c>
      <c r="I725" t="s">
        <v>1135</v>
      </c>
      <c r="K725" t="s">
        <v>17</v>
      </c>
      <c r="M725" t="s">
        <v>1110</v>
      </c>
      <c r="P725">
        <v>2</v>
      </c>
      <c r="R725" t="s">
        <v>1141</v>
      </c>
      <c r="U725">
        <v>2.9</v>
      </c>
    </row>
    <row r="726" spans="1:21" ht="31.5">
      <c r="A726" s="7" t="s">
        <v>1103</v>
      </c>
      <c r="B726" s="7">
        <v>1987</v>
      </c>
      <c r="C726" s="33" t="s">
        <v>1104</v>
      </c>
      <c r="D726" s="7"/>
      <c r="E726" s="7"/>
      <c r="I726" t="s">
        <v>1135</v>
      </c>
      <c r="K726" t="s">
        <v>17</v>
      </c>
      <c r="M726" t="s">
        <v>1110</v>
      </c>
      <c r="P726">
        <v>4</v>
      </c>
      <c r="R726" t="s">
        <v>1141</v>
      </c>
      <c r="U726">
        <v>5.0999999999999996</v>
      </c>
    </row>
    <row r="727" spans="1:21" ht="31.5">
      <c r="A727" t="s">
        <v>1103</v>
      </c>
      <c r="B727">
        <v>1987</v>
      </c>
      <c r="C727" s="32" t="s">
        <v>1104</v>
      </c>
      <c r="I727" t="s">
        <v>1135</v>
      </c>
      <c r="K727" t="s">
        <v>17</v>
      </c>
      <c r="M727" t="s">
        <v>1110</v>
      </c>
      <c r="P727">
        <v>5</v>
      </c>
      <c r="R727" t="s">
        <v>1141</v>
      </c>
      <c r="U727">
        <v>7</v>
      </c>
    </row>
    <row r="728" spans="1:21" ht="31.5">
      <c r="A728" s="7" t="s">
        <v>1103</v>
      </c>
      <c r="B728" s="7">
        <v>1987</v>
      </c>
      <c r="C728" s="33" t="s">
        <v>1104</v>
      </c>
      <c r="D728" s="7"/>
      <c r="E728" s="7"/>
      <c r="I728" t="s">
        <v>1135</v>
      </c>
      <c r="K728" t="s">
        <v>17</v>
      </c>
      <c r="M728" t="s">
        <v>1110</v>
      </c>
      <c r="P728">
        <v>6</v>
      </c>
      <c r="R728" t="s">
        <v>1141</v>
      </c>
      <c r="U728">
        <v>7.9</v>
      </c>
    </row>
    <row r="729" spans="1:21" ht="31.5">
      <c r="A729" t="s">
        <v>1103</v>
      </c>
      <c r="B729">
        <v>1987</v>
      </c>
      <c r="C729" s="32" t="s">
        <v>1104</v>
      </c>
      <c r="I729" t="s">
        <v>1135</v>
      </c>
      <c r="K729" t="s">
        <v>17</v>
      </c>
      <c r="M729" t="s">
        <v>1110</v>
      </c>
      <c r="P729">
        <v>7</v>
      </c>
      <c r="R729" t="s">
        <v>1141</v>
      </c>
      <c r="U729">
        <v>5.3</v>
      </c>
    </row>
    <row r="730" spans="1:21" ht="31.5">
      <c r="A730" s="7" t="s">
        <v>1103</v>
      </c>
      <c r="B730" s="7">
        <v>1987</v>
      </c>
      <c r="C730" s="33" t="s">
        <v>1104</v>
      </c>
      <c r="D730" s="7"/>
      <c r="E730" s="7"/>
      <c r="I730" t="s">
        <v>1135</v>
      </c>
      <c r="K730" t="s">
        <v>17</v>
      </c>
      <c r="M730" t="s">
        <v>1110</v>
      </c>
      <c r="P730">
        <v>8</v>
      </c>
      <c r="R730" t="s">
        <v>1141</v>
      </c>
      <c r="U730">
        <v>3.5</v>
      </c>
    </row>
    <row r="731" spans="1:21" ht="31.5">
      <c r="A731" t="s">
        <v>1103</v>
      </c>
      <c r="B731">
        <v>1987</v>
      </c>
      <c r="C731" s="32" t="s">
        <v>1104</v>
      </c>
      <c r="I731" t="s">
        <v>1135</v>
      </c>
      <c r="K731" t="s">
        <v>17</v>
      </c>
      <c r="M731" t="s">
        <v>1110</v>
      </c>
      <c r="P731">
        <v>16</v>
      </c>
      <c r="R731" t="s">
        <v>1141</v>
      </c>
      <c r="U731">
        <v>0.4</v>
      </c>
    </row>
    <row r="732" spans="1:21" ht="31.5">
      <c r="A732" s="7" t="s">
        <v>1103</v>
      </c>
      <c r="B732" s="7">
        <v>1987</v>
      </c>
      <c r="C732" s="33" t="s">
        <v>1104</v>
      </c>
      <c r="D732" s="7"/>
      <c r="E732" s="7"/>
      <c r="I732" t="s">
        <v>1136</v>
      </c>
      <c r="K732" t="s">
        <v>17</v>
      </c>
      <c r="M732" t="s">
        <v>1111</v>
      </c>
      <c r="P732">
        <v>0</v>
      </c>
      <c r="R732" t="s">
        <v>1141</v>
      </c>
      <c r="U732">
        <v>3.8</v>
      </c>
    </row>
    <row r="733" spans="1:21" ht="31.5">
      <c r="A733" t="s">
        <v>1103</v>
      </c>
      <c r="B733">
        <v>1987</v>
      </c>
      <c r="C733" s="32" t="s">
        <v>1104</v>
      </c>
      <c r="I733" t="s">
        <v>1136</v>
      </c>
      <c r="K733" t="s">
        <v>17</v>
      </c>
      <c r="M733" t="s">
        <v>1111</v>
      </c>
      <c r="P733">
        <v>2</v>
      </c>
      <c r="R733" t="s">
        <v>1141</v>
      </c>
      <c r="U733">
        <v>3.7</v>
      </c>
    </row>
    <row r="734" spans="1:21" ht="31.5">
      <c r="A734" s="7" t="s">
        <v>1103</v>
      </c>
      <c r="B734" s="7">
        <v>1987</v>
      </c>
      <c r="C734" s="33" t="s">
        <v>1104</v>
      </c>
      <c r="D734" s="7"/>
      <c r="E734" s="7"/>
      <c r="I734" t="s">
        <v>1136</v>
      </c>
      <c r="K734" t="s">
        <v>17</v>
      </c>
      <c r="M734" t="s">
        <v>1111</v>
      </c>
      <c r="P734">
        <v>4</v>
      </c>
      <c r="R734" t="s">
        <v>1141</v>
      </c>
      <c r="U734">
        <v>6</v>
      </c>
    </row>
    <row r="735" spans="1:21" ht="31.5">
      <c r="A735" t="s">
        <v>1103</v>
      </c>
      <c r="B735">
        <v>1987</v>
      </c>
      <c r="C735" s="32" t="s">
        <v>1104</v>
      </c>
      <c r="I735" t="s">
        <v>1136</v>
      </c>
      <c r="K735" t="s">
        <v>17</v>
      </c>
      <c r="M735" t="s">
        <v>1111</v>
      </c>
      <c r="P735">
        <v>6</v>
      </c>
      <c r="R735" t="s">
        <v>1141</v>
      </c>
      <c r="U735">
        <v>5</v>
      </c>
    </row>
    <row r="736" spans="1:21" ht="31.5">
      <c r="A736" s="7" t="s">
        <v>1103</v>
      </c>
      <c r="B736" s="7">
        <v>1987</v>
      </c>
      <c r="C736" s="33" t="s">
        <v>1104</v>
      </c>
      <c r="D736" s="7"/>
      <c r="E736" s="7"/>
      <c r="I736" t="s">
        <v>1136</v>
      </c>
      <c r="K736" t="s">
        <v>17</v>
      </c>
      <c r="M736" t="s">
        <v>1111</v>
      </c>
      <c r="P736">
        <v>7</v>
      </c>
      <c r="R736" t="s">
        <v>1141</v>
      </c>
      <c r="U736">
        <v>5.2</v>
      </c>
    </row>
    <row r="737" spans="1:21" ht="31.5">
      <c r="A737" t="s">
        <v>1103</v>
      </c>
      <c r="B737">
        <v>1987</v>
      </c>
      <c r="C737" s="32" t="s">
        <v>1104</v>
      </c>
      <c r="I737" t="s">
        <v>1136</v>
      </c>
      <c r="K737" t="s">
        <v>17</v>
      </c>
      <c r="M737" t="s">
        <v>1111</v>
      </c>
      <c r="P737">
        <v>8</v>
      </c>
      <c r="R737" t="s">
        <v>1141</v>
      </c>
      <c r="U737">
        <v>5.2</v>
      </c>
    </row>
    <row r="738" spans="1:21" ht="31.5">
      <c r="A738" s="7" t="s">
        <v>1103</v>
      </c>
      <c r="B738" s="7">
        <v>1987</v>
      </c>
      <c r="C738" s="33" t="s">
        <v>1104</v>
      </c>
      <c r="D738" s="7"/>
      <c r="E738" s="7"/>
      <c r="I738" t="s">
        <v>1136</v>
      </c>
      <c r="K738" t="s">
        <v>17</v>
      </c>
      <c r="M738" t="s">
        <v>1111</v>
      </c>
      <c r="P738">
        <v>12</v>
      </c>
      <c r="R738" t="s">
        <v>1141</v>
      </c>
      <c r="U738">
        <v>0.9</v>
      </c>
    </row>
    <row r="739" spans="1:21" ht="31.5">
      <c r="A739" t="s">
        <v>1103</v>
      </c>
      <c r="B739">
        <v>1987</v>
      </c>
      <c r="C739" s="32" t="s">
        <v>1104</v>
      </c>
      <c r="I739" t="s">
        <v>1136</v>
      </c>
      <c r="K739" t="s">
        <v>17</v>
      </c>
      <c r="M739" t="s">
        <v>1111</v>
      </c>
      <c r="P739">
        <v>18</v>
      </c>
      <c r="R739" t="s">
        <v>1141</v>
      </c>
      <c r="U739">
        <v>0.3</v>
      </c>
    </row>
    <row r="740" spans="1:21" ht="31.5">
      <c r="A740" s="7" t="s">
        <v>1103</v>
      </c>
      <c r="B740" s="7">
        <v>1987</v>
      </c>
      <c r="C740" s="33" t="s">
        <v>1104</v>
      </c>
      <c r="D740" s="7"/>
      <c r="E740" s="7"/>
      <c r="I740" t="s">
        <v>1134</v>
      </c>
      <c r="K740" t="s">
        <v>17</v>
      </c>
      <c r="M740" t="s">
        <v>1117</v>
      </c>
      <c r="P740">
        <v>0</v>
      </c>
      <c r="R740" t="s">
        <v>1141</v>
      </c>
      <c r="U740">
        <v>2.7</v>
      </c>
    </row>
    <row r="741" spans="1:21" ht="31.5">
      <c r="A741" t="s">
        <v>1103</v>
      </c>
      <c r="B741">
        <v>1987</v>
      </c>
      <c r="C741" s="32" t="s">
        <v>1104</v>
      </c>
      <c r="I741" t="s">
        <v>1134</v>
      </c>
      <c r="K741" t="s">
        <v>17</v>
      </c>
      <c r="M741" t="s">
        <v>1117</v>
      </c>
      <c r="P741">
        <v>2</v>
      </c>
      <c r="R741" t="s">
        <v>1141</v>
      </c>
      <c r="U741">
        <v>2.9</v>
      </c>
    </row>
    <row r="742" spans="1:21" ht="31.5">
      <c r="A742" s="7" t="s">
        <v>1103</v>
      </c>
      <c r="B742" s="7">
        <v>1987</v>
      </c>
      <c r="C742" s="33" t="s">
        <v>1104</v>
      </c>
      <c r="D742" s="7"/>
      <c r="E742" s="7"/>
      <c r="I742" t="s">
        <v>1134</v>
      </c>
      <c r="K742" t="s">
        <v>17</v>
      </c>
      <c r="M742" t="s">
        <v>1117</v>
      </c>
      <c r="P742">
        <v>4</v>
      </c>
      <c r="R742" t="s">
        <v>1141</v>
      </c>
      <c r="U742">
        <v>5.9</v>
      </c>
    </row>
    <row r="743" spans="1:21" ht="31.5">
      <c r="A743" t="s">
        <v>1103</v>
      </c>
      <c r="B743">
        <v>1987</v>
      </c>
      <c r="C743" s="32" t="s">
        <v>1104</v>
      </c>
      <c r="I743" t="s">
        <v>1134</v>
      </c>
      <c r="K743" t="s">
        <v>17</v>
      </c>
      <c r="M743" t="s">
        <v>1117</v>
      </c>
      <c r="P743">
        <v>5</v>
      </c>
      <c r="R743" t="s">
        <v>1141</v>
      </c>
      <c r="U743">
        <v>6.1</v>
      </c>
    </row>
    <row r="744" spans="1:21" ht="31.5">
      <c r="A744" s="7" t="s">
        <v>1103</v>
      </c>
      <c r="B744" s="7">
        <v>1987</v>
      </c>
      <c r="C744" s="33" t="s">
        <v>1104</v>
      </c>
      <c r="D744" s="7"/>
      <c r="E744" s="7"/>
      <c r="I744" t="s">
        <v>1134</v>
      </c>
      <c r="K744" t="s">
        <v>17</v>
      </c>
      <c r="M744" t="s">
        <v>1117</v>
      </c>
      <c r="P744">
        <v>6</v>
      </c>
      <c r="R744" t="s">
        <v>1141</v>
      </c>
      <c r="U744">
        <v>6.5</v>
      </c>
    </row>
    <row r="745" spans="1:21" ht="31.5">
      <c r="A745" t="s">
        <v>1103</v>
      </c>
      <c r="B745">
        <v>1987</v>
      </c>
      <c r="C745" s="32" t="s">
        <v>1104</v>
      </c>
      <c r="I745" t="s">
        <v>1134</v>
      </c>
      <c r="K745" t="s">
        <v>17</v>
      </c>
      <c r="M745" t="s">
        <v>1117</v>
      </c>
      <c r="P745">
        <v>8</v>
      </c>
      <c r="R745" t="s">
        <v>1141</v>
      </c>
      <c r="U745">
        <v>4.0999999999999996</v>
      </c>
    </row>
    <row r="746" spans="1:21" ht="31.5">
      <c r="A746" s="7" t="s">
        <v>1103</v>
      </c>
      <c r="B746" s="7">
        <v>1987</v>
      </c>
      <c r="C746" s="33" t="s">
        <v>1104</v>
      </c>
      <c r="D746" s="7"/>
      <c r="E746" s="7"/>
      <c r="I746" t="s">
        <v>1134</v>
      </c>
      <c r="K746" t="s">
        <v>17</v>
      </c>
      <c r="M746" t="s">
        <v>1117</v>
      </c>
      <c r="P746">
        <v>12</v>
      </c>
      <c r="R746" t="s">
        <v>1141</v>
      </c>
      <c r="U746">
        <v>1.6</v>
      </c>
    </row>
    <row r="747" spans="1:21" ht="31.5">
      <c r="A747" t="s">
        <v>1103</v>
      </c>
      <c r="B747">
        <v>1987</v>
      </c>
      <c r="C747" s="32" t="s">
        <v>1104</v>
      </c>
      <c r="I747" t="s">
        <v>1134</v>
      </c>
      <c r="K747" t="s">
        <v>17</v>
      </c>
      <c r="M747" t="s">
        <v>1117</v>
      </c>
      <c r="P747">
        <v>32</v>
      </c>
      <c r="R747" t="s">
        <v>1141</v>
      </c>
      <c r="U747">
        <v>0.2</v>
      </c>
    </row>
    <row r="748" spans="1:21" ht="31.5">
      <c r="A748" s="7" t="s">
        <v>1103</v>
      </c>
      <c r="B748" s="7">
        <v>1987</v>
      </c>
      <c r="C748" s="33" t="s">
        <v>1104</v>
      </c>
      <c r="D748" s="7"/>
      <c r="E748" s="7"/>
      <c r="I748" t="s">
        <v>1134</v>
      </c>
      <c r="K748" t="s">
        <v>17</v>
      </c>
      <c r="M748" t="s">
        <v>1118</v>
      </c>
      <c r="P748">
        <v>0</v>
      </c>
      <c r="R748" t="s">
        <v>1141</v>
      </c>
      <c r="U748">
        <v>2.9</v>
      </c>
    </row>
    <row r="749" spans="1:21" ht="31.5">
      <c r="A749" t="s">
        <v>1103</v>
      </c>
      <c r="B749">
        <v>1987</v>
      </c>
      <c r="C749" s="32" t="s">
        <v>1104</v>
      </c>
      <c r="I749" t="s">
        <v>1134</v>
      </c>
      <c r="K749" t="s">
        <v>17</v>
      </c>
      <c r="M749" t="s">
        <v>1118</v>
      </c>
      <c r="P749">
        <v>2</v>
      </c>
      <c r="R749" t="s">
        <v>1141</v>
      </c>
      <c r="U749">
        <v>4.4000000000000004</v>
      </c>
    </row>
    <row r="750" spans="1:21" ht="31.5">
      <c r="A750" s="7" t="s">
        <v>1103</v>
      </c>
      <c r="B750" s="7">
        <v>1987</v>
      </c>
      <c r="C750" s="33" t="s">
        <v>1104</v>
      </c>
      <c r="D750" s="7"/>
      <c r="E750" s="7"/>
      <c r="I750" t="s">
        <v>1134</v>
      </c>
      <c r="K750" t="s">
        <v>17</v>
      </c>
      <c r="M750" t="s">
        <v>1118</v>
      </c>
      <c r="P750">
        <v>4</v>
      </c>
      <c r="R750" t="s">
        <v>1141</v>
      </c>
      <c r="U750">
        <v>4.0999999999999996</v>
      </c>
    </row>
    <row r="751" spans="1:21" ht="31.5">
      <c r="A751" t="s">
        <v>1103</v>
      </c>
      <c r="B751">
        <v>1987</v>
      </c>
      <c r="C751" s="32" t="s">
        <v>1104</v>
      </c>
      <c r="I751" t="s">
        <v>1134</v>
      </c>
      <c r="K751" t="s">
        <v>17</v>
      </c>
      <c r="M751" t="s">
        <v>1118</v>
      </c>
      <c r="P751">
        <v>6</v>
      </c>
      <c r="R751" t="s">
        <v>1141</v>
      </c>
      <c r="U751">
        <v>1.3</v>
      </c>
    </row>
    <row r="752" spans="1:21" ht="31.5">
      <c r="A752" s="7" t="s">
        <v>1103</v>
      </c>
      <c r="B752" s="7">
        <v>1987</v>
      </c>
      <c r="C752" s="33" t="s">
        <v>1104</v>
      </c>
      <c r="D752" s="7"/>
      <c r="E752" s="7"/>
      <c r="I752" t="s">
        <v>1134</v>
      </c>
      <c r="K752" t="s">
        <v>17</v>
      </c>
      <c r="M752" t="s">
        <v>1118</v>
      </c>
      <c r="P752">
        <v>8</v>
      </c>
      <c r="R752" t="s">
        <v>1141</v>
      </c>
      <c r="U752">
        <v>0.8</v>
      </c>
    </row>
    <row r="753" spans="1:21" ht="31.5">
      <c r="A753" t="s">
        <v>1103</v>
      </c>
      <c r="B753">
        <v>1987</v>
      </c>
      <c r="C753" s="32" t="s">
        <v>1104</v>
      </c>
      <c r="I753" t="s">
        <v>1134</v>
      </c>
      <c r="K753" t="s">
        <v>17</v>
      </c>
      <c r="M753" t="s">
        <v>1118</v>
      </c>
      <c r="P753">
        <v>16</v>
      </c>
      <c r="R753" t="s">
        <v>1141</v>
      </c>
      <c r="U753">
        <v>0.1</v>
      </c>
    </row>
    <row r="754" spans="1:21" ht="31.5">
      <c r="A754" s="7" t="s">
        <v>1103</v>
      </c>
      <c r="B754" s="7">
        <v>1987</v>
      </c>
      <c r="C754" s="33" t="s">
        <v>1104</v>
      </c>
      <c r="D754" s="7"/>
      <c r="E754" s="7"/>
      <c r="I754" t="s">
        <v>1136</v>
      </c>
      <c r="K754" t="s">
        <v>17</v>
      </c>
      <c r="M754" t="s">
        <v>1120</v>
      </c>
      <c r="P754">
        <v>0</v>
      </c>
      <c r="R754" t="s">
        <v>1141</v>
      </c>
      <c r="U754">
        <v>2.2999999999999998</v>
      </c>
    </row>
    <row r="755" spans="1:21" ht="31.5">
      <c r="A755" t="s">
        <v>1103</v>
      </c>
      <c r="B755">
        <v>1987</v>
      </c>
      <c r="C755" s="32" t="s">
        <v>1104</v>
      </c>
      <c r="I755" t="s">
        <v>1136</v>
      </c>
      <c r="K755" t="s">
        <v>17</v>
      </c>
      <c r="M755" t="s">
        <v>1120</v>
      </c>
      <c r="P755">
        <v>2</v>
      </c>
      <c r="R755" t="s">
        <v>1141</v>
      </c>
      <c r="U755">
        <v>2.4</v>
      </c>
    </row>
    <row r="756" spans="1:21" ht="31.5">
      <c r="A756" s="7" t="s">
        <v>1103</v>
      </c>
      <c r="B756" s="7">
        <v>1987</v>
      </c>
      <c r="C756" s="33" t="s">
        <v>1104</v>
      </c>
      <c r="D756" s="7"/>
      <c r="E756" s="7"/>
      <c r="I756" t="s">
        <v>1136</v>
      </c>
      <c r="K756" t="s">
        <v>17</v>
      </c>
      <c r="M756" t="s">
        <v>1120</v>
      </c>
      <c r="P756">
        <v>4</v>
      </c>
      <c r="R756" t="s">
        <v>1141</v>
      </c>
      <c r="U756">
        <v>5.7</v>
      </c>
    </row>
    <row r="757" spans="1:21" ht="31.5">
      <c r="A757" t="s">
        <v>1103</v>
      </c>
      <c r="B757">
        <v>1987</v>
      </c>
      <c r="C757" s="32" t="s">
        <v>1104</v>
      </c>
      <c r="I757" t="s">
        <v>1136</v>
      </c>
      <c r="K757" t="s">
        <v>17</v>
      </c>
      <c r="M757" t="s">
        <v>1120</v>
      </c>
      <c r="P757">
        <v>6</v>
      </c>
      <c r="R757" t="s">
        <v>1141</v>
      </c>
      <c r="U757">
        <v>2.6</v>
      </c>
    </row>
    <row r="758" spans="1:21" ht="31.5">
      <c r="A758" s="7" t="s">
        <v>1103</v>
      </c>
      <c r="B758" s="7">
        <v>1987</v>
      </c>
      <c r="C758" s="33" t="s">
        <v>1104</v>
      </c>
      <c r="D758" s="7"/>
      <c r="E758" s="7"/>
      <c r="I758" t="s">
        <v>1136</v>
      </c>
      <c r="K758" t="s">
        <v>17</v>
      </c>
      <c r="M758" t="s">
        <v>1120</v>
      </c>
      <c r="P758">
        <v>8</v>
      </c>
      <c r="R758" t="s">
        <v>1141</v>
      </c>
      <c r="U758">
        <v>0.5</v>
      </c>
    </row>
    <row r="759" spans="1:21" ht="31.5">
      <c r="A759" t="s">
        <v>1103</v>
      </c>
      <c r="B759">
        <v>1987</v>
      </c>
      <c r="C759" s="32" t="s">
        <v>1104</v>
      </c>
      <c r="I759" t="s">
        <v>1136</v>
      </c>
      <c r="K759" t="s">
        <v>17</v>
      </c>
      <c r="M759" t="s">
        <v>1120</v>
      </c>
      <c r="P759">
        <v>18</v>
      </c>
      <c r="R759" t="s">
        <v>1141</v>
      </c>
      <c r="U759">
        <v>0</v>
      </c>
    </row>
    <row r="760" spans="1:21" ht="31.5">
      <c r="A760" s="7" t="s">
        <v>1103</v>
      </c>
      <c r="B760" s="7">
        <v>1987</v>
      </c>
      <c r="C760" s="33" t="s">
        <v>1104</v>
      </c>
      <c r="D760" s="7"/>
      <c r="E760" s="7"/>
      <c r="I760" t="s">
        <v>1136</v>
      </c>
      <c r="K760" t="s">
        <v>17</v>
      </c>
      <c r="M760" t="s">
        <v>1122</v>
      </c>
      <c r="P760">
        <v>0</v>
      </c>
      <c r="R760" t="s">
        <v>1141</v>
      </c>
      <c r="U760">
        <v>1.8</v>
      </c>
    </row>
    <row r="761" spans="1:21" ht="31.5">
      <c r="A761" t="s">
        <v>1103</v>
      </c>
      <c r="B761">
        <v>1987</v>
      </c>
      <c r="C761" s="32" t="s">
        <v>1104</v>
      </c>
      <c r="I761" t="s">
        <v>1136</v>
      </c>
      <c r="K761" t="s">
        <v>17</v>
      </c>
      <c r="M761" t="s">
        <v>1122</v>
      </c>
      <c r="P761">
        <v>2</v>
      </c>
      <c r="R761" t="s">
        <v>1141</v>
      </c>
      <c r="U761">
        <v>2.6</v>
      </c>
    </row>
    <row r="762" spans="1:21" ht="31.5">
      <c r="A762" s="7" t="s">
        <v>1103</v>
      </c>
      <c r="B762" s="7">
        <v>1987</v>
      </c>
      <c r="C762" s="33" t="s">
        <v>1104</v>
      </c>
      <c r="D762" s="7"/>
      <c r="E762" s="7"/>
      <c r="I762" t="s">
        <v>1136</v>
      </c>
      <c r="K762" t="s">
        <v>17</v>
      </c>
      <c r="M762" t="s">
        <v>1122</v>
      </c>
      <c r="P762">
        <v>4</v>
      </c>
      <c r="R762" t="s">
        <v>1141</v>
      </c>
      <c r="U762">
        <v>3.2</v>
      </c>
    </row>
    <row r="763" spans="1:21" ht="31.5">
      <c r="A763" t="s">
        <v>1103</v>
      </c>
      <c r="B763">
        <v>1987</v>
      </c>
      <c r="C763" s="32" t="s">
        <v>1104</v>
      </c>
      <c r="I763" t="s">
        <v>1136</v>
      </c>
      <c r="K763" t="s">
        <v>17</v>
      </c>
      <c r="M763" t="s">
        <v>1122</v>
      </c>
      <c r="P763">
        <v>6</v>
      </c>
      <c r="R763" t="s">
        <v>1141</v>
      </c>
      <c r="U763">
        <v>1.1000000000000001</v>
      </c>
    </row>
    <row r="764" spans="1:21" ht="31.5">
      <c r="A764" s="7" t="s">
        <v>1103</v>
      </c>
      <c r="B764" s="7">
        <v>1987</v>
      </c>
      <c r="C764" s="33" t="s">
        <v>1104</v>
      </c>
      <c r="D764" s="7"/>
      <c r="E764" s="7"/>
      <c r="I764" t="s">
        <v>1136</v>
      </c>
      <c r="K764" t="s">
        <v>17</v>
      </c>
      <c r="M764" t="s">
        <v>1122</v>
      </c>
      <c r="P764">
        <v>8</v>
      </c>
      <c r="R764" t="s">
        <v>1141</v>
      </c>
      <c r="U764">
        <v>0.7</v>
      </c>
    </row>
    <row r="765" spans="1:21" ht="31.5">
      <c r="A765" t="s">
        <v>1103</v>
      </c>
      <c r="B765">
        <v>1987</v>
      </c>
      <c r="C765" s="32" t="s">
        <v>1104</v>
      </c>
      <c r="I765" t="s">
        <v>1136</v>
      </c>
      <c r="K765" t="s">
        <v>17</v>
      </c>
      <c r="M765" t="s">
        <v>1122</v>
      </c>
      <c r="P765">
        <v>16</v>
      </c>
      <c r="R765" t="s">
        <v>1141</v>
      </c>
      <c r="U765">
        <v>0.6</v>
      </c>
    </row>
    <row r="766" spans="1:21" ht="31.5">
      <c r="A766" s="7" t="s">
        <v>1103</v>
      </c>
      <c r="B766" s="7">
        <v>1987</v>
      </c>
      <c r="C766" s="33" t="s">
        <v>1104</v>
      </c>
      <c r="D766" s="7"/>
      <c r="E766" s="7"/>
      <c r="I766" t="s">
        <v>1137</v>
      </c>
      <c r="K766" t="s">
        <v>17</v>
      </c>
      <c r="M766" t="s">
        <v>1050</v>
      </c>
      <c r="P766">
        <v>0</v>
      </c>
      <c r="R766" t="s">
        <v>1141</v>
      </c>
      <c r="U766">
        <v>4.7</v>
      </c>
    </row>
    <row r="767" spans="1:21" ht="31.5">
      <c r="A767" t="s">
        <v>1103</v>
      </c>
      <c r="B767">
        <v>1987</v>
      </c>
      <c r="C767" s="32" t="s">
        <v>1104</v>
      </c>
      <c r="I767" t="s">
        <v>1137</v>
      </c>
      <c r="K767" t="s">
        <v>17</v>
      </c>
      <c r="M767" t="s">
        <v>1050</v>
      </c>
      <c r="P767">
        <v>2</v>
      </c>
      <c r="R767" t="s">
        <v>1141</v>
      </c>
      <c r="U767">
        <v>4.7</v>
      </c>
    </row>
    <row r="768" spans="1:21" ht="31.5">
      <c r="A768" s="7" t="s">
        <v>1103</v>
      </c>
      <c r="B768" s="7">
        <v>1987</v>
      </c>
      <c r="C768" s="33" t="s">
        <v>1104</v>
      </c>
      <c r="D768" s="7"/>
      <c r="E768" s="7"/>
      <c r="I768" t="s">
        <v>1137</v>
      </c>
      <c r="K768" t="s">
        <v>17</v>
      </c>
      <c r="M768" t="s">
        <v>1050</v>
      </c>
      <c r="P768">
        <v>4</v>
      </c>
      <c r="R768" t="s">
        <v>1141</v>
      </c>
      <c r="U768">
        <v>6.1</v>
      </c>
    </row>
    <row r="769" spans="1:21" ht="31.5">
      <c r="A769" t="s">
        <v>1103</v>
      </c>
      <c r="B769">
        <v>1987</v>
      </c>
      <c r="C769" s="32" t="s">
        <v>1104</v>
      </c>
      <c r="I769" t="s">
        <v>1137</v>
      </c>
      <c r="K769" t="s">
        <v>17</v>
      </c>
      <c r="M769" t="s">
        <v>1050</v>
      </c>
      <c r="P769">
        <v>6</v>
      </c>
      <c r="R769" t="s">
        <v>1141</v>
      </c>
      <c r="U769">
        <v>4.3</v>
      </c>
    </row>
    <row r="770" spans="1:21" ht="31.5">
      <c r="A770" s="7" t="s">
        <v>1103</v>
      </c>
      <c r="B770" s="7">
        <v>1987</v>
      </c>
      <c r="C770" s="33" t="s">
        <v>1104</v>
      </c>
      <c r="D770" s="7"/>
      <c r="E770" s="7"/>
      <c r="I770" t="s">
        <v>1137</v>
      </c>
      <c r="K770" t="s">
        <v>17</v>
      </c>
      <c r="M770" t="s">
        <v>1050</v>
      </c>
      <c r="P770">
        <v>8</v>
      </c>
      <c r="R770" t="s">
        <v>1141</v>
      </c>
      <c r="U770">
        <v>2.1</v>
      </c>
    </row>
    <row r="771" spans="1:21" ht="31.5">
      <c r="A771" t="s">
        <v>1103</v>
      </c>
      <c r="B771">
        <v>1987</v>
      </c>
      <c r="C771" s="32" t="s">
        <v>1104</v>
      </c>
      <c r="I771" t="s">
        <v>1137</v>
      </c>
      <c r="K771" t="s">
        <v>17</v>
      </c>
      <c r="M771" t="s">
        <v>1050</v>
      </c>
      <c r="P771">
        <v>16</v>
      </c>
      <c r="R771" t="s">
        <v>1141</v>
      </c>
      <c r="U771">
        <v>0.3</v>
      </c>
    </row>
    <row r="772" spans="1:21" ht="31.5">
      <c r="A772" s="7" t="s">
        <v>1103</v>
      </c>
      <c r="B772" s="7">
        <v>1987</v>
      </c>
      <c r="C772" s="33" t="s">
        <v>1104</v>
      </c>
      <c r="D772" s="7"/>
      <c r="E772" s="7"/>
      <c r="I772" t="s">
        <v>1138</v>
      </c>
      <c r="K772" t="s">
        <v>17</v>
      </c>
      <c r="M772" t="s">
        <v>1110</v>
      </c>
      <c r="P772">
        <v>0</v>
      </c>
      <c r="R772" t="s">
        <v>1141</v>
      </c>
      <c r="U772">
        <v>4.2</v>
      </c>
    </row>
    <row r="773" spans="1:21" ht="31.5">
      <c r="A773" t="s">
        <v>1103</v>
      </c>
      <c r="B773">
        <v>1987</v>
      </c>
      <c r="C773" s="32" t="s">
        <v>1104</v>
      </c>
      <c r="I773" t="s">
        <v>1138</v>
      </c>
      <c r="K773" t="s">
        <v>17</v>
      </c>
      <c r="M773" t="s">
        <v>1110</v>
      </c>
      <c r="P773">
        <v>2</v>
      </c>
      <c r="R773" t="s">
        <v>1141</v>
      </c>
      <c r="U773">
        <v>4.4000000000000004</v>
      </c>
    </row>
    <row r="774" spans="1:21" ht="31.5">
      <c r="A774" s="7" t="s">
        <v>1103</v>
      </c>
      <c r="B774" s="7">
        <v>1987</v>
      </c>
      <c r="C774" s="33" t="s">
        <v>1104</v>
      </c>
      <c r="D774" s="7"/>
      <c r="E774" s="7"/>
      <c r="I774" t="s">
        <v>1138</v>
      </c>
      <c r="K774" t="s">
        <v>17</v>
      </c>
      <c r="M774" t="s">
        <v>1110</v>
      </c>
      <c r="P774">
        <v>4</v>
      </c>
      <c r="R774" t="s">
        <v>1141</v>
      </c>
      <c r="U774">
        <v>5.5</v>
      </c>
    </row>
    <row r="775" spans="1:21" ht="31.5">
      <c r="A775" t="s">
        <v>1103</v>
      </c>
      <c r="B775">
        <v>1987</v>
      </c>
      <c r="C775" s="32" t="s">
        <v>1104</v>
      </c>
      <c r="I775" t="s">
        <v>1138</v>
      </c>
      <c r="K775" t="s">
        <v>17</v>
      </c>
      <c r="M775" t="s">
        <v>1110</v>
      </c>
      <c r="P775">
        <v>6</v>
      </c>
      <c r="R775" t="s">
        <v>1141</v>
      </c>
      <c r="U775">
        <v>3.8</v>
      </c>
    </row>
    <row r="776" spans="1:21" ht="31.5">
      <c r="A776" s="7" t="s">
        <v>1103</v>
      </c>
      <c r="B776" s="7">
        <v>1987</v>
      </c>
      <c r="C776" s="33" t="s">
        <v>1104</v>
      </c>
      <c r="D776" s="7"/>
      <c r="E776" s="7"/>
      <c r="I776" t="s">
        <v>1138</v>
      </c>
      <c r="K776" t="s">
        <v>17</v>
      </c>
      <c r="M776" t="s">
        <v>1110</v>
      </c>
      <c r="P776">
        <v>8</v>
      </c>
      <c r="R776" t="s">
        <v>1141</v>
      </c>
      <c r="U776">
        <v>1.7</v>
      </c>
    </row>
    <row r="777" spans="1:21" ht="31.5">
      <c r="A777" t="s">
        <v>1103</v>
      </c>
      <c r="B777">
        <v>1987</v>
      </c>
      <c r="C777" s="32" t="s">
        <v>1104</v>
      </c>
      <c r="I777" t="s">
        <v>1138</v>
      </c>
      <c r="K777" t="s">
        <v>17</v>
      </c>
      <c r="M777" t="s">
        <v>1110</v>
      </c>
      <c r="P777">
        <v>16</v>
      </c>
      <c r="R777" t="s">
        <v>1141</v>
      </c>
      <c r="U777">
        <v>0.4</v>
      </c>
    </row>
    <row r="778" spans="1:21" ht="31.5">
      <c r="A778" s="7" t="s">
        <v>1103</v>
      </c>
      <c r="B778" s="7">
        <v>1987</v>
      </c>
      <c r="C778" s="33" t="s">
        <v>1104</v>
      </c>
      <c r="D778" s="7"/>
      <c r="E778" s="7"/>
      <c r="I778" t="s">
        <v>1138</v>
      </c>
      <c r="K778" t="s">
        <v>17</v>
      </c>
      <c r="M778" t="s">
        <v>1111</v>
      </c>
      <c r="P778">
        <v>0</v>
      </c>
      <c r="R778" t="s">
        <v>1141</v>
      </c>
      <c r="U778">
        <v>4</v>
      </c>
    </row>
    <row r="779" spans="1:21" ht="31.5">
      <c r="A779" t="s">
        <v>1103</v>
      </c>
      <c r="B779">
        <v>1987</v>
      </c>
      <c r="C779" s="32" t="s">
        <v>1104</v>
      </c>
      <c r="I779" t="s">
        <v>1138</v>
      </c>
      <c r="K779" t="s">
        <v>17</v>
      </c>
      <c r="M779" t="s">
        <v>1111</v>
      </c>
      <c r="P779">
        <v>2</v>
      </c>
      <c r="R779" t="s">
        <v>1141</v>
      </c>
      <c r="U779">
        <v>4.3</v>
      </c>
    </row>
    <row r="780" spans="1:21" ht="31.5">
      <c r="A780" s="7" t="s">
        <v>1103</v>
      </c>
      <c r="B780" s="7">
        <v>1987</v>
      </c>
      <c r="C780" s="33" t="s">
        <v>1104</v>
      </c>
      <c r="D780" s="7"/>
      <c r="E780" s="7"/>
      <c r="I780" t="s">
        <v>1138</v>
      </c>
      <c r="K780" t="s">
        <v>17</v>
      </c>
      <c r="M780" t="s">
        <v>1111</v>
      </c>
      <c r="P780">
        <v>4</v>
      </c>
      <c r="R780" t="s">
        <v>1141</v>
      </c>
      <c r="U780">
        <v>6</v>
      </c>
    </row>
    <row r="781" spans="1:21" ht="31.5">
      <c r="A781" t="s">
        <v>1103</v>
      </c>
      <c r="B781">
        <v>1987</v>
      </c>
      <c r="C781" s="32" t="s">
        <v>1104</v>
      </c>
      <c r="I781" t="s">
        <v>1138</v>
      </c>
      <c r="K781" t="s">
        <v>17</v>
      </c>
      <c r="M781" t="s">
        <v>1111</v>
      </c>
      <c r="P781">
        <v>6</v>
      </c>
      <c r="R781" t="s">
        <v>1141</v>
      </c>
      <c r="U781">
        <v>5.4</v>
      </c>
    </row>
    <row r="782" spans="1:21" ht="31.5">
      <c r="A782" s="7" t="s">
        <v>1103</v>
      </c>
      <c r="B782" s="7">
        <v>1987</v>
      </c>
      <c r="C782" s="33" t="s">
        <v>1104</v>
      </c>
      <c r="D782" s="7"/>
      <c r="E782" s="7"/>
      <c r="I782" t="s">
        <v>1138</v>
      </c>
      <c r="K782" t="s">
        <v>17</v>
      </c>
      <c r="M782" t="s">
        <v>1111</v>
      </c>
      <c r="P782">
        <v>8</v>
      </c>
      <c r="R782" t="s">
        <v>1141</v>
      </c>
      <c r="U782">
        <v>1.7</v>
      </c>
    </row>
    <row r="783" spans="1:21" ht="31.5">
      <c r="A783" t="s">
        <v>1103</v>
      </c>
      <c r="B783">
        <v>1987</v>
      </c>
      <c r="C783" s="32" t="s">
        <v>1104</v>
      </c>
      <c r="I783" t="s">
        <v>1138</v>
      </c>
      <c r="K783" t="s">
        <v>17</v>
      </c>
      <c r="M783" t="s">
        <v>1111</v>
      </c>
      <c r="P783">
        <v>16</v>
      </c>
      <c r="R783" t="s">
        <v>1141</v>
      </c>
      <c r="U783">
        <v>0.2</v>
      </c>
    </row>
    <row r="784" spans="1:21" ht="31.5">
      <c r="A784" s="7" t="s">
        <v>1103</v>
      </c>
      <c r="B784" s="7">
        <v>1987</v>
      </c>
      <c r="C784" s="33" t="s">
        <v>1104</v>
      </c>
      <c r="D784" s="7"/>
      <c r="E784" s="7"/>
      <c r="I784" t="s">
        <v>1139</v>
      </c>
      <c r="K784" t="s">
        <v>17</v>
      </c>
      <c r="M784" t="s">
        <v>1050</v>
      </c>
      <c r="P784">
        <v>0</v>
      </c>
      <c r="R784" t="s">
        <v>1141</v>
      </c>
      <c r="U784">
        <v>4.0999999999999996</v>
      </c>
    </row>
    <row r="785" spans="1:21" ht="31.5">
      <c r="A785" t="s">
        <v>1103</v>
      </c>
      <c r="B785">
        <v>1987</v>
      </c>
      <c r="C785" s="32" t="s">
        <v>1104</v>
      </c>
      <c r="I785" t="s">
        <v>1139</v>
      </c>
      <c r="K785" t="s">
        <v>17</v>
      </c>
      <c r="M785" t="s">
        <v>1050</v>
      </c>
      <c r="P785">
        <v>2</v>
      </c>
      <c r="R785" t="s">
        <v>1141</v>
      </c>
      <c r="U785">
        <v>5.4</v>
      </c>
    </row>
    <row r="786" spans="1:21" ht="31.5">
      <c r="A786" s="7" t="s">
        <v>1103</v>
      </c>
      <c r="B786" s="7">
        <v>1987</v>
      </c>
      <c r="C786" s="33" t="s">
        <v>1104</v>
      </c>
      <c r="D786" s="7"/>
      <c r="E786" s="7"/>
      <c r="I786" t="s">
        <v>1139</v>
      </c>
      <c r="K786" t="s">
        <v>17</v>
      </c>
      <c r="M786" t="s">
        <v>1050</v>
      </c>
      <c r="P786">
        <v>4</v>
      </c>
      <c r="R786" t="s">
        <v>1141</v>
      </c>
      <c r="U786">
        <v>5.6</v>
      </c>
    </row>
    <row r="787" spans="1:21" ht="31.5">
      <c r="A787" t="s">
        <v>1103</v>
      </c>
      <c r="B787">
        <v>1987</v>
      </c>
      <c r="C787" s="32" t="s">
        <v>1104</v>
      </c>
      <c r="I787" t="s">
        <v>1139</v>
      </c>
      <c r="K787" t="s">
        <v>17</v>
      </c>
      <c r="M787" t="s">
        <v>1050</v>
      </c>
      <c r="P787">
        <v>6</v>
      </c>
      <c r="R787" t="s">
        <v>1141</v>
      </c>
      <c r="U787">
        <v>5.6</v>
      </c>
    </row>
    <row r="788" spans="1:21" ht="31.5">
      <c r="A788" s="7" t="s">
        <v>1103</v>
      </c>
      <c r="B788" s="7">
        <v>1987</v>
      </c>
      <c r="C788" s="33" t="s">
        <v>1104</v>
      </c>
      <c r="D788" s="7"/>
      <c r="E788" s="7"/>
      <c r="I788" t="s">
        <v>1139</v>
      </c>
      <c r="K788" t="s">
        <v>17</v>
      </c>
      <c r="M788" t="s">
        <v>1050</v>
      </c>
      <c r="P788">
        <v>8</v>
      </c>
      <c r="R788" t="s">
        <v>1141</v>
      </c>
      <c r="U788">
        <v>3.4</v>
      </c>
    </row>
    <row r="789" spans="1:21" ht="31.5">
      <c r="A789" t="s">
        <v>1103</v>
      </c>
      <c r="B789">
        <v>1987</v>
      </c>
      <c r="C789" s="32" t="s">
        <v>1104</v>
      </c>
      <c r="I789" t="s">
        <v>1139</v>
      </c>
      <c r="K789" t="s">
        <v>17</v>
      </c>
      <c r="M789" t="s">
        <v>1050</v>
      </c>
      <c r="P789">
        <v>12</v>
      </c>
      <c r="R789" t="s">
        <v>1141</v>
      </c>
      <c r="U789">
        <v>0.6</v>
      </c>
    </row>
    <row r="790" spans="1:21" ht="31.5">
      <c r="A790" s="7" t="s">
        <v>1103</v>
      </c>
      <c r="B790" s="7">
        <v>1987</v>
      </c>
      <c r="C790" s="33" t="s">
        <v>1104</v>
      </c>
      <c r="D790" s="7"/>
      <c r="E790" s="7"/>
      <c r="I790" t="s">
        <v>1139</v>
      </c>
      <c r="K790" t="s">
        <v>17</v>
      </c>
      <c r="M790" t="s">
        <v>1050</v>
      </c>
      <c r="P790">
        <v>16</v>
      </c>
      <c r="R790" t="s">
        <v>1141</v>
      </c>
      <c r="U790">
        <v>0.3</v>
      </c>
    </row>
    <row r="791" spans="1:21" ht="31.5">
      <c r="A791" t="s">
        <v>1103</v>
      </c>
      <c r="B791">
        <v>1987</v>
      </c>
      <c r="C791" s="32" t="s">
        <v>1104</v>
      </c>
      <c r="I791" t="s">
        <v>1139</v>
      </c>
      <c r="K791" t="s">
        <v>17</v>
      </c>
      <c r="M791" t="s">
        <v>1050</v>
      </c>
      <c r="P791">
        <v>32</v>
      </c>
      <c r="R791" t="s">
        <v>1141</v>
      </c>
      <c r="U791">
        <v>0.1</v>
      </c>
    </row>
    <row r="792" spans="1:21" ht="31.5">
      <c r="A792" s="7" t="s">
        <v>1103</v>
      </c>
      <c r="B792" s="7">
        <v>1987</v>
      </c>
      <c r="C792" s="33" t="s">
        <v>1104</v>
      </c>
      <c r="D792" s="7"/>
      <c r="E792" s="7"/>
      <c r="I792" t="s">
        <v>1140</v>
      </c>
      <c r="K792" t="s">
        <v>17</v>
      </c>
      <c r="M792" t="s">
        <v>1110</v>
      </c>
      <c r="P792">
        <v>0</v>
      </c>
      <c r="R792" t="s">
        <v>1141</v>
      </c>
      <c r="U792">
        <v>2.4</v>
      </c>
    </row>
    <row r="793" spans="1:21" ht="31.5">
      <c r="A793" t="s">
        <v>1103</v>
      </c>
      <c r="B793">
        <v>1987</v>
      </c>
      <c r="C793" s="32" t="s">
        <v>1104</v>
      </c>
      <c r="I793" t="s">
        <v>1140</v>
      </c>
      <c r="K793" t="s">
        <v>17</v>
      </c>
      <c r="M793" t="s">
        <v>1110</v>
      </c>
      <c r="P793">
        <v>2</v>
      </c>
      <c r="R793" t="s">
        <v>1141</v>
      </c>
      <c r="U793">
        <v>3.2</v>
      </c>
    </row>
    <row r="794" spans="1:21" ht="31.5">
      <c r="A794" s="7" t="s">
        <v>1103</v>
      </c>
      <c r="B794" s="7">
        <v>1987</v>
      </c>
      <c r="C794" s="33" t="s">
        <v>1104</v>
      </c>
      <c r="D794" s="7"/>
      <c r="E794" s="7"/>
      <c r="I794" t="s">
        <v>1140</v>
      </c>
      <c r="K794" t="s">
        <v>17</v>
      </c>
      <c r="M794" t="s">
        <v>1110</v>
      </c>
      <c r="P794">
        <v>4</v>
      </c>
      <c r="R794" t="s">
        <v>1141</v>
      </c>
      <c r="U794">
        <v>4.0999999999999996</v>
      </c>
    </row>
    <row r="795" spans="1:21" ht="31.5">
      <c r="A795" t="s">
        <v>1103</v>
      </c>
      <c r="B795">
        <v>1987</v>
      </c>
      <c r="C795" s="32" t="s">
        <v>1104</v>
      </c>
      <c r="I795" t="s">
        <v>1140</v>
      </c>
      <c r="K795" t="s">
        <v>17</v>
      </c>
      <c r="M795" t="s">
        <v>1110</v>
      </c>
      <c r="P795">
        <v>6</v>
      </c>
      <c r="R795" t="s">
        <v>1141</v>
      </c>
      <c r="U795">
        <v>4.3</v>
      </c>
    </row>
    <row r="796" spans="1:21" ht="31.5">
      <c r="A796" s="7" t="s">
        <v>1103</v>
      </c>
      <c r="B796" s="7">
        <v>1987</v>
      </c>
      <c r="C796" s="33" t="s">
        <v>1104</v>
      </c>
      <c r="D796" s="7"/>
      <c r="E796" s="7"/>
      <c r="I796" t="s">
        <v>1140</v>
      </c>
      <c r="K796" t="s">
        <v>17</v>
      </c>
      <c r="M796" t="s">
        <v>1110</v>
      </c>
      <c r="P796">
        <v>8</v>
      </c>
      <c r="R796" t="s">
        <v>1141</v>
      </c>
      <c r="U796">
        <v>2.9</v>
      </c>
    </row>
    <row r="797" spans="1:21" ht="31.5">
      <c r="A797" t="s">
        <v>1103</v>
      </c>
      <c r="B797">
        <v>1987</v>
      </c>
      <c r="C797" s="32" t="s">
        <v>1104</v>
      </c>
      <c r="I797" t="s">
        <v>1140</v>
      </c>
      <c r="K797" t="s">
        <v>17</v>
      </c>
      <c r="M797" t="s">
        <v>1110</v>
      </c>
      <c r="P797">
        <v>12</v>
      </c>
      <c r="R797" t="s">
        <v>1141</v>
      </c>
      <c r="U797">
        <v>0.6</v>
      </c>
    </row>
    <row r="798" spans="1:21" ht="31.5">
      <c r="A798" s="7" t="s">
        <v>1103</v>
      </c>
      <c r="B798" s="7">
        <v>1987</v>
      </c>
      <c r="C798" s="33" t="s">
        <v>1104</v>
      </c>
      <c r="D798" s="7"/>
      <c r="E798" s="7"/>
      <c r="I798" t="s">
        <v>1140</v>
      </c>
      <c r="K798" t="s">
        <v>17</v>
      </c>
      <c r="M798" t="s">
        <v>1110</v>
      </c>
      <c r="P798">
        <v>16</v>
      </c>
      <c r="R798" t="s">
        <v>1141</v>
      </c>
      <c r="U798">
        <v>0.1</v>
      </c>
    </row>
    <row r="799" spans="1:21" ht="31.5">
      <c r="A799" t="s">
        <v>1103</v>
      </c>
      <c r="B799">
        <v>1987</v>
      </c>
      <c r="C799" s="32" t="s">
        <v>1104</v>
      </c>
      <c r="I799" t="s">
        <v>1140</v>
      </c>
      <c r="K799" t="s">
        <v>17</v>
      </c>
      <c r="M799" t="s">
        <v>1110</v>
      </c>
      <c r="P799">
        <v>25</v>
      </c>
      <c r="R799" t="s">
        <v>1141</v>
      </c>
      <c r="U799">
        <v>0.1</v>
      </c>
    </row>
    <row r="800" spans="1:21" ht="31.5">
      <c r="A800" s="7" t="s">
        <v>1103</v>
      </c>
      <c r="B800" s="7">
        <v>1987</v>
      </c>
      <c r="C800" s="33" t="s">
        <v>1104</v>
      </c>
      <c r="D800" s="7"/>
      <c r="E800" s="7"/>
      <c r="I800" t="s">
        <v>1139</v>
      </c>
      <c r="K800" t="s">
        <v>17</v>
      </c>
      <c r="M800" t="s">
        <v>1111</v>
      </c>
      <c r="P800">
        <v>0</v>
      </c>
      <c r="R800" t="s">
        <v>1141</v>
      </c>
      <c r="U800">
        <v>3.6</v>
      </c>
    </row>
    <row r="801" spans="1:21" ht="31.5">
      <c r="A801" t="s">
        <v>1103</v>
      </c>
      <c r="B801">
        <v>1987</v>
      </c>
      <c r="C801" s="32" t="s">
        <v>1104</v>
      </c>
      <c r="I801" t="s">
        <v>1139</v>
      </c>
      <c r="K801" t="s">
        <v>17</v>
      </c>
      <c r="M801" t="s">
        <v>1111</v>
      </c>
      <c r="P801">
        <v>2</v>
      </c>
      <c r="R801" t="s">
        <v>1141</v>
      </c>
      <c r="U801">
        <v>4.2</v>
      </c>
    </row>
    <row r="802" spans="1:21" ht="31.5">
      <c r="A802" s="7" t="s">
        <v>1103</v>
      </c>
      <c r="B802" s="7">
        <v>1987</v>
      </c>
      <c r="C802" s="33" t="s">
        <v>1104</v>
      </c>
      <c r="D802" s="7"/>
      <c r="E802" s="7"/>
      <c r="I802" t="s">
        <v>1139</v>
      </c>
      <c r="K802" t="s">
        <v>17</v>
      </c>
      <c r="M802" t="s">
        <v>1111</v>
      </c>
      <c r="P802">
        <v>4</v>
      </c>
      <c r="R802" t="s">
        <v>1141</v>
      </c>
      <c r="U802">
        <v>7</v>
      </c>
    </row>
    <row r="803" spans="1:21" ht="31.5">
      <c r="A803" t="s">
        <v>1103</v>
      </c>
      <c r="B803">
        <v>1987</v>
      </c>
      <c r="C803" s="32" t="s">
        <v>1104</v>
      </c>
      <c r="I803" t="s">
        <v>1139</v>
      </c>
      <c r="K803" t="s">
        <v>17</v>
      </c>
      <c r="M803" t="s">
        <v>1111</v>
      </c>
      <c r="P803">
        <v>6</v>
      </c>
      <c r="R803" t="s">
        <v>1141</v>
      </c>
      <c r="U803">
        <v>5.2</v>
      </c>
    </row>
    <row r="804" spans="1:21" ht="31.5">
      <c r="A804" s="7" t="s">
        <v>1103</v>
      </c>
      <c r="B804" s="7">
        <v>1987</v>
      </c>
      <c r="C804" s="33" t="s">
        <v>1104</v>
      </c>
      <c r="D804" s="7"/>
      <c r="E804" s="7"/>
      <c r="I804" t="s">
        <v>1139</v>
      </c>
      <c r="K804" t="s">
        <v>17</v>
      </c>
      <c r="M804" t="s">
        <v>1111</v>
      </c>
      <c r="P804">
        <v>8</v>
      </c>
      <c r="R804" t="s">
        <v>1141</v>
      </c>
      <c r="U804">
        <v>2.6</v>
      </c>
    </row>
    <row r="805" spans="1:21" ht="31.5">
      <c r="A805" t="s">
        <v>1103</v>
      </c>
      <c r="B805">
        <v>1987</v>
      </c>
      <c r="C805" s="32" t="s">
        <v>1104</v>
      </c>
      <c r="I805" t="s">
        <v>1139</v>
      </c>
      <c r="K805" t="s">
        <v>17</v>
      </c>
      <c r="M805" t="s">
        <v>1111</v>
      </c>
      <c r="P805">
        <v>12</v>
      </c>
      <c r="R805" t="s">
        <v>1141</v>
      </c>
      <c r="U805">
        <v>0.5</v>
      </c>
    </row>
    <row r="806" spans="1:21" ht="31.5">
      <c r="A806" s="7" t="s">
        <v>1103</v>
      </c>
      <c r="B806" s="7">
        <v>1987</v>
      </c>
      <c r="C806" s="33" t="s">
        <v>1104</v>
      </c>
      <c r="D806" s="7"/>
      <c r="E806" s="7"/>
      <c r="I806" t="s">
        <v>1139</v>
      </c>
      <c r="K806" t="s">
        <v>17</v>
      </c>
      <c r="M806" t="s">
        <v>1111</v>
      </c>
      <c r="P806">
        <v>16</v>
      </c>
      <c r="R806" t="s">
        <v>1141</v>
      </c>
      <c r="U806">
        <v>0.2</v>
      </c>
    </row>
    <row r="807" spans="1:21" ht="31.5">
      <c r="A807" t="s">
        <v>1103</v>
      </c>
      <c r="B807">
        <v>1987</v>
      </c>
      <c r="C807" s="32" t="s">
        <v>1104</v>
      </c>
      <c r="I807" t="s">
        <v>1139</v>
      </c>
      <c r="K807" t="s">
        <v>17</v>
      </c>
      <c r="M807" t="s">
        <v>1111</v>
      </c>
      <c r="P807">
        <v>32</v>
      </c>
      <c r="R807" t="s">
        <v>1141</v>
      </c>
      <c r="U807">
        <v>0.1</v>
      </c>
    </row>
  </sheetData>
  <phoneticPr fontId="10" type="noConversion"/>
  <pageMargins left="0.78740157499999996" right="0.78740157499999996" top="1" bottom="1" header="0.5" footer="0.5"/>
  <pageSetup paperSize="9" orientation="portrait" horizontalDpi="4294967292" verticalDpi="4294967292"/>
  <legacy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hydrography</vt:lpstr>
      <vt:lpstr>phytoplankton</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Nita Shala</dc:creator>
  <cp:lastModifiedBy>Ann Kristin Østrem</cp:lastModifiedBy>
  <cp:lastPrinted>2014-11-03T08:36:29Z</cp:lastPrinted>
  <dcterms:created xsi:type="dcterms:W3CDTF">2014-09-10T09:25:38Z</dcterms:created>
  <dcterms:modified xsi:type="dcterms:W3CDTF">2014-11-28T12:56:16Z</dcterms:modified>
</cp:coreProperties>
</file>